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!Clanky\202X - unknown - Turmalin - dravite - Bond-topological map\"/>
    </mc:Choice>
  </mc:AlternateContent>
  <xr:revisionPtr revIDLastSave="0" documentId="13_ncr:1_{E3172B4B-8305-4A4C-A9E8-25B5623F8D9C}" xr6:coauthVersionLast="47" xr6:coauthVersionMax="47" xr10:uidLastSave="{00000000-0000-0000-0000-000000000000}"/>
  <bookViews>
    <workbookView xWindow="-110" yWindow="-110" windowWidth="38620" windowHeight="21100" tabRatio="923" firstSheet="14" activeTab="25" xr2:uid="{747E2F03-42E1-417E-BDBA-5C57893E0FE3}"/>
  </bookViews>
  <sheets>
    <sheet name="Forshammar-Mg3" sheetId="38" r:id="rId1"/>
    <sheet name="Forshammar-Mg3-lengths" sheetId="39" r:id="rId2"/>
    <sheet name="Forshammar-Mg2Al" sheetId="21" r:id="rId3"/>
    <sheet name="Forshammar-Mg2Al-lengths" sheetId="22" r:id="rId4"/>
    <sheet name="Forshammar-Fe2Al-ZMg-lengths" sheetId="35" r:id="rId5"/>
    <sheet name="Forshammar-Fe2Al-ZFe-lengths" sheetId="52" r:id="rId6"/>
    <sheet name="Forshammar-MgFeAl-lengths" sheetId="46" r:id="rId7"/>
    <sheet name="Forshammar-Mg2Ti" sheetId="36" r:id="rId8"/>
    <sheet name="Forshammar-Mg2Ti-lengths" sheetId="37" r:id="rId9"/>
    <sheet name="Forshammar-Mg2Ti (2)" sheetId="50" r:id="rId10"/>
    <sheet name="Forshammar-Mg2Ti-lengths (2)" sheetId="51" r:id="rId11"/>
    <sheet name="Forshammar-Al2Mg" sheetId="25" r:id="rId12"/>
    <sheet name="Forshammar-Al2Mg-lengths" sheetId="26" r:id="rId13"/>
    <sheet name="Forshammar-Al2Mg-foitite" sheetId="27" r:id="rId14"/>
    <sheet name="Forshammar-Al2Mg-length-foitite" sheetId="28" r:id="rId15"/>
    <sheet name="Forshammar-Al2Mg-foitite (2)" sheetId="48" r:id="rId16"/>
    <sheet name="Forshammar-Al2Mg-lengths-fo (2)" sheetId="49" r:id="rId17"/>
    <sheet name="Forshammar-oxydravit" sheetId="33" r:id="rId18"/>
    <sheet name="Forshammar-oxydravit-lengths" sheetId="34" r:id="rId19"/>
    <sheet name="Forshammar-oxydravit (2)" sheetId="40" r:id="rId20"/>
    <sheet name="Forshammar-oxydravit-length (2)" sheetId="41" r:id="rId21"/>
    <sheet name="Forshammar-uvit" sheetId="30" r:id="rId22"/>
    <sheet name="Forshammar-uvit-lengths" sheetId="31" r:id="rId23"/>
    <sheet name="Forshammar-uvit (2)" sheetId="44" r:id="rId24"/>
    <sheet name="Forshammar-uvit-lengths (2)" sheetId="45" r:id="rId25"/>
    <sheet name="Final-lengths" sheetId="29" r:id="rId26"/>
    <sheet name="Final-valence" sheetId="47" r:id="rId2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1" i="29" l="1"/>
  <c r="J26" i="29"/>
  <c r="K26" i="29"/>
  <c r="J27" i="29"/>
  <c r="K27" i="29"/>
  <c r="J28" i="29"/>
  <c r="K28" i="29"/>
  <c r="J29" i="29"/>
  <c r="K29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F5" i="29"/>
  <c r="F4" i="29"/>
  <c r="F3" i="29"/>
  <c r="B211" i="52"/>
  <c r="B207" i="52"/>
  <c r="B200" i="52"/>
  <c r="B193" i="52"/>
  <c r="B189" i="52"/>
  <c r="J182" i="52"/>
  <c r="F182" i="52" s="1"/>
  <c r="D182" i="52"/>
  <c r="D181" i="52"/>
  <c r="J181" i="52" s="1"/>
  <c r="F181" i="52" s="1"/>
  <c r="D180" i="52"/>
  <c r="J180" i="52" s="1"/>
  <c r="F180" i="52" s="1"/>
  <c r="D210" i="52" s="1"/>
  <c r="E210" i="52" s="1"/>
  <c r="J179" i="52"/>
  <c r="F179" i="52" s="1"/>
  <c r="D179" i="52"/>
  <c r="D178" i="52"/>
  <c r="J178" i="52" s="1"/>
  <c r="F178" i="52" s="1"/>
  <c r="J177" i="52"/>
  <c r="F177" i="52" s="1"/>
  <c r="D209" i="52" s="1"/>
  <c r="E209" i="52" s="1"/>
  <c r="D177" i="52"/>
  <c r="J176" i="52"/>
  <c r="F176" i="52" s="1"/>
  <c r="D176" i="52"/>
  <c r="J175" i="52"/>
  <c r="F175" i="52" s="1"/>
  <c r="D175" i="52"/>
  <c r="J174" i="52"/>
  <c r="F174" i="52" s="1"/>
  <c r="D208" i="52" s="1"/>
  <c r="D174" i="52"/>
  <c r="C174" i="52"/>
  <c r="N172" i="52"/>
  <c r="D172" i="52"/>
  <c r="J172" i="52" s="1"/>
  <c r="D171" i="52"/>
  <c r="R171" i="52" s="1"/>
  <c r="F171" i="52" s="1"/>
  <c r="R170" i="52"/>
  <c r="N170" i="52"/>
  <c r="J170" i="52"/>
  <c r="F170" i="52"/>
  <c r="D170" i="52"/>
  <c r="J169" i="52"/>
  <c r="D169" i="52"/>
  <c r="R169" i="52" s="1"/>
  <c r="F169" i="52" s="1"/>
  <c r="R168" i="52"/>
  <c r="F168" i="52" s="1"/>
  <c r="N168" i="52"/>
  <c r="J168" i="52"/>
  <c r="D168" i="52"/>
  <c r="R167" i="52"/>
  <c r="F167" i="52" s="1"/>
  <c r="J167" i="52"/>
  <c r="D167" i="52"/>
  <c r="N167" i="52" s="1"/>
  <c r="D166" i="52"/>
  <c r="R166" i="52" s="1"/>
  <c r="R165" i="52"/>
  <c r="N165" i="52"/>
  <c r="J165" i="52"/>
  <c r="D165" i="52"/>
  <c r="N164" i="52"/>
  <c r="D164" i="52"/>
  <c r="J164" i="52" s="1"/>
  <c r="F164" i="52" s="1"/>
  <c r="D163" i="52"/>
  <c r="R163" i="52" s="1"/>
  <c r="R162" i="52"/>
  <c r="N162" i="52"/>
  <c r="J162" i="52"/>
  <c r="D162" i="52"/>
  <c r="J161" i="52"/>
  <c r="D161" i="52"/>
  <c r="R161" i="52" s="1"/>
  <c r="C161" i="52"/>
  <c r="F161" i="52" s="1"/>
  <c r="D160" i="52"/>
  <c r="R160" i="52" s="1"/>
  <c r="F160" i="52" s="1"/>
  <c r="R159" i="52"/>
  <c r="N159" i="52"/>
  <c r="J159" i="52"/>
  <c r="F159" i="52"/>
  <c r="D159" i="52"/>
  <c r="J158" i="52"/>
  <c r="D158" i="52"/>
  <c r="R158" i="52" s="1"/>
  <c r="F158" i="52" s="1"/>
  <c r="D204" i="52" s="1"/>
  <c r="E204" i="52" s="1"/>
  <c r="R157" i="52"/>
  <c r="F157" i="52" s="1"/>
  <c r="N157" i="52"/>
  <c r="J157" i="52"/>
  <c r="D157" i="52"/>
  <c r="R156" i="52"/>
  <c r="F156" i="52" s="1"/>
  <c r="J156" i="52"/>
  <c r="D156" i="52"/>
  <c r="N156" i="52" s="1"/>
  <c r="D155" i="52"/>
  <c r="R155" i="52" s="1"/>
  <c r="F155" i="52" s="1"/>
  <c r="D201" i="52" s="1"/>
  <c r="N153" i="52"/>
  <c r="J153" i="52"/>
  <c r="D153" i="52"/>
  <c r="D152" i="52"/>
  <c r="N152" i="52" s="1"/>
  <c r="N151" i="52"/>
  <c r="J151" i="52"/>
  <c r="D151" i="52"/>
  <c r="D150" i="52"/>
  <c r="N150" i="52" s="1"/>
  <c r="N149" i="52"/>
  <c r="J149" i="52"/>
  <c r="D149" i="52"/>
  <c r="D148" i="52"/>
  <c r="N148" i="52" s="1"/>
  <c r="C148" i="52"/>
  <c r="F153" i="52" s="1"/>
  <c r="N147" i="52"/>
  <c r="J147" i="52"/>
  <c r="D147" i="52"/>
  <c r="J146" i="52"/>
  <c r="D146" i="52"/>
  <c r="N146" i="52" s="1"/>
  <c r="N145" i="52"/>
  <c r="J145" i="52"/>
  <c r="D145" i="52"/>
  <c r="J144" i="52"/>
  <c r="D144" i="52"/>
  <c r="N144" i="52" s="1"/>
  <c r="N143" i="52"/>
  <c r="J143" i="52"/>
  <c r="D143" i="52"/>
  <c r="J142" i="52"/>
  <c r="D142" i="52"/>
  <c r="N142" i="52" s="1"/>
  <c r="C142" i="52"/>
  <c r="F146" i="52" s="1"/>
  <c r="N141" i="52"/>
  <c r="J141" i="52"/>
  <c r="D141" i="52"/>
  <c r="N140" i="52"/>
  <c r="D140" i="52"/>
  <c r="J140" i="52" s="1"/>
  <c r="F140" i="52" s="1"/>
  <c r="N139" i="52"/>
  <c r="J139" i="52"/>
  <c r="D139" i="52"/>
  <c r="N138" i="52"/>
  <c r="D138" i="52"/>
  <c r="J138" i="52" s="1"/>
  <c r="F138" i="52" s="1"/>
  <c r="N137" i="52"/>
  <c r="J137" i="52"/>
  <c r="D137" i="52"/>
  <c r="N136" i="52"/>
  <c r="D136" i="52"/>
  <c r="J136" i="52" s="1"/>
  <c r="F136" i="52" s="1"/>
  <c r="C136" i="52"/>
  <c r="F141" i="52" s="1"/>
  <c r="D135" i="52"/>
  <c r="N135" i="52" s="1"/>
  <c r="J134" i="52"/>
  <c r="F134" i="52" s="1"/>
  <c r="D134" i="52"/>
  <c r="N134" i="52" s="1"/>
  <c r="D133" i="52"/>
  <c r="N133" i="52" s="1"/>
  <c r="J132" i="52"/>
  <c r="F132" i="52" s="1"/>
  <c r="D132" i="52"/>
  <c r="N132" i="52" s="1"/>
  <c r="D131" i="52"/>
  <c r="N131" i="52" s="1"/>
  <c r="J130" i="52"/>
  <c r="F130" i="52" s="1"/>
  <c r="D130" i="52"/>
  <c r="N130" i="52" s="1"/>
  <c r="C130" i="52"/>
  <c r="D129" i="52"/>
  <c r="N129" i="52" s="1"/>
  <c r="N128" i="52"/>
  <c r="J128" i="52"/>
  <c r="F128" i="52" s="1"/>
  <c r="D128" i="52"/>
  <c r="D127" i="52"/>
  <c r="N127" i="52" s="1"/>
  <c r="N126" i="52"/>
  <c r="J126" i="52"/>
  <c r="F126" i="52" s="1"/>
  <c r="D126" i="52"/>
  <c r="D125" i="52"/>
  <c r="N125" i="52" s="1"/>
  <c r="N124" i="52"/>
  <c r="J124" i="52"/>
  <c r="F124" i="52" s="1"/>
  <c r="D124" i="52"/>
  <c r="C124" i="52"/>
  <c r="J123" i="52"/>
  <c r="F123" i="52" s="1"/>
  <c r="D123" i="52"/>
  <c r="N123" i="52" s="1"/>
  <c r="N122" i="52"/>
  <c r="J122" i="52"/>
  <c r="F122" i="52" s="1"/>
  <c r="D122" i="52"/>
  <c r="J121" i="52"/>
  <c r="F121" i="52" s="1"/>
  <c r="D121" i="52"/>
  <c r="N121" i="52" s="1"/>
  <c r="N120" i="52"/>
  <c r="J120" i="52"/>
  <c r="F120" i="52" s="1"/>
  <c r="D120" i="52"/>
  <c r="J119" i="52"/>
  <c r="F119" i="52" s="1"/>
  <c r="D119" i="52"/>
  <c r="N119" i="52" s="1"/>
  <c r="N118" i="52"/>
  <c r="J118" i="52"/>
  <c r="F118" i="52" s="1"/>
  <c r="D118" i="52"/>
  <c r="C118" i="52"/>
  <c r="N117" i="52"/>
  <c r="D117" i="52"/>
  <c r="J117" i="52" s="1"/>
  <c r="N116" i="52"/>
  <c r="J116" i="52"/>
  <c r="D116" i="52"/>
  <c r="N115" i="52"/>
  <c r="D115" i="52"/>
  <c r="J115" i="52" s="1"/>
  <c r="N114" i="52"/>
  <c r="J114" i="52"/>
  <c r="D114" i="52"/>
  <c r="N113" i="52"/>
  <c r="D113" i="52"/>
  <c r="J113" i="52" s="1"/>
  <c r="N112" i="52"/>
  <c r="J112" i="52"/>
  <c r="D112" i="52"/>
  <c r="C112" i="52"/>
  <c r="J111" i="52"/>
  <c r="F111" i="52" s="1"/>
  <c r="D111" i="52"/>
  <c r="N111" i="52" s="1"/>
  <c r="D110" i="52"/>
  <c r="N110" i="52" s="1"/>
  <c r="J109" i="52"/>
  <c r="F109" i="52" s="1"/>
  <c r="D109" i="52"/>
  <c r="N109" i="52" s="1"/>
  <c r="D108" i="52"/>
  <c r="N108" i="52" s="1"/>
  <c r="J107" i="52"/>
  <c r="F107" i="52" s="1"/>
  <c r="D107" i="52"/>
  <c r="N107" i="52" s="1"/>
  <c r="D106" i="52"/>
  <c r="N106" i="52" s="1"/>
  <c r="C106" i="52"/>
  <c r="N105" i="52"/>
  <c r="J105" i="52"/>
  <c r="D105" i="52"/>
  <c r="D104" i="52"/>
  <c r="N104" i="52" s="1"/>
  <c r="F104" i="52" s="1"/>
  <c r="N103" i="52"/>
  <c r="J103" i="52"/>
  <c r="D103" i="52"/>
  <c r="D102" i="52"/>
  <c r="N102" i="52" s="1"/>
  <c r="F102" i="52" s="1"/>
  <c r="N101" i="52"/>
  <c r="J101" i="52"/>
  <c r="D101" i="52"/>
  <c r="D100" i="52"/>
  <c r="N100" i="52" s="1"/>
  <c r="F100" i="52" s="1"/>
  <c r="C100" i="52"/>
  <c r="F105" i="52" s="1"/>
  <c r="N99" i="52"/>
  <c r="J99" i="52"/>
  <c r="D99" i="52"/>
  <c r="J98" i="52"/>
  <c r="D98" i="52"/>
  <c r="N98" i="52" s="1"/>
  <c r="N97" i="52"/>
  <c r="J97" i="52"/>
  <c r="D97" i="52"/>
  <c r="J96" i="52"/>
  <c r="D96" i="52"/>
  <c r="N96" i="52" s="1"/>
  <c r="N95" i="52"/>
  <c r="J95" i="52"/>
  <c r="D95" i="52"/>
  <c r="J94" i="52"/>
  <c r="D94" i="52"/>
  <c r="N94" i="52" s="1"/>
  <c r="C94" i="52"/>
  <c r="F98" i="52" s="1"/>
  <c r="N93" i="52"/>
  <c r="J93" i="52"/>
  <c r="D93" i="52"/>
  <c r="N92" i="52"/>
  <c r="D92" i="52"/>
  <c r="J92" i="52" s="1"/>
  <c r="F92" i="52" s="1"/>
  <c r="N91" i="52"/>
  <c r="J91" i="52"/>
  <c r="D91" i="52"/>
  <c r="N90" i="52"/>
  <c r="D90" i="52"/>
  <c r="J90" i="52" s="1"/>
  <c r="F90" i="52" s="1"/>
  <c r="N89" i="52"/>
  <c r="J89" i="52"/>
  <c r="D89" i="52"/>
  <c r="N88" i="52"/>
  <c r="D88" i="52"/>
  <c r="J88" i="52" s="1"/>
  <c r="F88" i="52" s="1"/>
  <c r="C88" i="52"/>
  <c r="F93" i="52" s="1"/>
  <c r="D87" i="52"/>
  <c r="N87" i="52" s="1"/>
  <c r="J86" i="52"/>
  <c r="F86" i="52" s="1"/>
  <c r="D86" i="52"/>
  <c r="N86" i="52" s="1"/>
  <c r="D85" i="52"/>
  <c r="N85" i="52" s="1"/>
  <c r="J84" i="52"/>
  <c r="F84" i="52" s="1"/>
  <c r="D84" i="52"/>
  <c r="N84" i="52" s="1"/>
  <c r="D83" i="52"/>
  <c r="N83" i="52" s="1"/>
  <c r="J82" i="52"/>
  <c r="F82" i="52" s="1"/>
  <c r="D82" i="52"/>
  <c r="N82" i="52" s="1"/>
  <c r="C82" i="52"/>
  <c r="D81" i="52"/>
  <c r="N81" i="52" s="1"/>
  <c r="F81" i="52" s="1"/>
  <c r="N80" i="52"/>
  <c r="F80" i="52" s="1"/>
  <c r="J80" i="52"/>
  <c r="D80" i="52"/>
  <c r="D79" i="52"/>
  <c r="N79" i="52" s="1"/>
  <c r="F79" i="52" s="1"/>
  <c r="N78" i="52"/>
  <c r="F78" i="52" s="1"/>
  <c r="J78" i="52"/>
  <c r="D78" i="52"/>
  <c r="D77" i="52"/>
  <c r="N77" i="52" s="1"/>
  <c r="F77" i="52" s="1"/>
  <c r="N76" i="52"/>
  <c r="F76" i="52" s="1"/>
  <c r="J76" i="52"/>
  <c r="D76" i="52"/>
  <c r="C76" i="52"/>
  <c r="N75" i="52"/>
  <c r="J75" i="52"/>
  <c r="D75" i="52"/>
  <c r="N74" i="52"/>
  <c r="J74" i="52"/>
  <c r="D74" i="52"/>
  <c r="N73" i="52"/>
  <c r="J73" i="52"/>
  <c r="D73" i="52"/>
  <c r="N72" i="52"/>
  <c r="J72" i="52"/>
  <c r="D72" i="52"/>
  <c r="N71" i="52"/>
  <c r="J71" i="52"/>
  <c r="D71" i="52"/>
  <c r="N70" i="52"/>
  <c r="J70" i="52"/>
  <c r="D70" i="52"/>
  <c r="C70" i="52"/>
  <c r="F75" i="52" s="1"/>
  <c r="N69" i="52"/>
  <c r="D69" i="52"/>
  <c r="J69" i="52" s="1"/>
  <c r="D68" i="52"/>
  <c r="N68" i="52" s="1"/>
  <c r="N67" i="52"/>
  <c r="D67" i="52"/>
  <c r="J67" i="52" s="1"/>
  <c r="D66" i="52"/>
  <c r="N66" i="52" s="1"/>
  <c r="N65" i="52"/>
  <c r="D65" i="52"/>
  <c r="J65" i="52" s="1"/>
  <c r="D64" i="52"/>
  <c r="N64" i="52" s="1"/>
  <c r="C64" i="52"/>
  <c r="F69" i="52" s="1"/>
  <c r="J63" i="52"/>
  <c r="D63" i="52"/>
  <c r="N63" i="52" s="1"/>
  <c r="F63" i="52" s="1"/>
  <c r="D62" i="52"/>
  <c r="N62" i="52" s="1"/>
  <c r="F62" i="52" s="1"/>
  <c r="J61" i="52"/>
  <c r="D61" i="52"/>
  <c r="N61" i="52" s="1"/>
  <c r="F61" i="52" s="1"/>
  <c r="D60" i="52"/>
  <c r="N60" i="52" s="1"/>
  <c r="F60" i="52" s="1"/>
  <c r="J59" i="52"/>
  <c r="D59" i="52"/>
  <c r="N59" i="52" s="1"/>
  <c r="F59" i="52" s="1"/>
  <c r="D58" i="52"/>
  <c r="N58" i="52" s="1"/>
  <c r="F58" i="52" s="1"/>
  <c r="C58" i="52"/>
  <c r="N57" i="52"/>
  <c r="J57" i="52"/>
  <c r="D57" i="52"/>
  <c r="J56" i="52"/>
  <c r="F56" i="52"/>
  <c r="D56" i="52"/>
  <c r="N56" i="52" s="1"/>
  <c r="N55" i="52"/>
  <c r="J55" i="52"/>
  <c r="D55" i="52"/>
  <c r="J54" i="52"/>
  <c r="F54" i="52"/>
  <c r="D54" i="52"/>
  <c r="N54" i="52" s="1"/>
  <c r="N53" i="52"/>
  <c r="J53" i="52"/>
  <c r="D53" i="52"/>
  <c r="J52" i="52"/>
  <c r="F52" i="52"/>
  <c r="D52" i="52"/>
  <c r="N52" i="52" s="1"/>
  <c r="C52" i="52"/>
  <c r="F57" i="52" s="1"/>
  <c r="N51" i="52"/>
  <c r="J51" i="52"/>
  <c r="D51" i="52"/>
  <c r="N50" i="52"/>
  <c r="J50" i="52"/>
  <c r="D50" i="52"/>
  <c r="N49" i="52"/>
  <c r="J49" i="52"/>
  <c r="D49" i="52"/>
  <c r="N48" i="52"/>
  <c r="J48" i="52"/>
  <c r="D48" i="52"/>
  <c r="N47" i="52"/>
  <c r="J47" i="52"/>
  <c r="D47" i="52"/>
  <c r="N46" i="52"/>
  <c r="J46" i="52"/>
  <c r="D46" i="52"/>
  <c r="C46" i="52"/>
  <c r="F50" i="52" s="1"/>
  <c r="J44" i="52"/>
  <c r="F44" i="52" s="1"/>
  <c r="D44" i="52"/>
  <c r="J43" i="52"/>
  <c r="F43" i="52"/>
  <c r="D43" i="52"/>
  <c r="J42" i="52"/>
  <c r="F42" i="52" s="1"/>
  <c r="D42" i="52"/>
  <c r="C42" i="52"/>
  <c r="D41" i="52"/>
  <c r="J41" i="52" s="1"/>
  <c r="F41" i="52" s="1"/>
  <c r="D40" i="52"/>
  <c r="J40" i="52" s="1"/>
  <c r="F40" i="52" s="1"/>
  <c r="J39" i="52"/>
  <c r="F39" i="52" s="1"/>
  <c r="D39" i="52"/>
  <c r="C39" i="52"/>
  <c r="J38" i="52"/>
  <c r="F38" i="52" s="1"/>
  <c r="D38" i="52"/>
  <c r="J37" i="52"/>
  <c r="F37" i="52" s="1"/>
  <c r="D37" i="52"/>
  <c r="D36" i="52"/>
  <c r="J36" i="52" s="1"/>
  <c r="F36" i="52" s="1"/>
  <c r="C36" i="52"/>
  <c r="J35" i="52"/>
  <c r="F35" i="52" s="1"/>
  <c r="D35" i="52"/>
  <c r="D34" i="52"/>
  <c r="J34" i="52" s="1"/>
  <c r="F34" i="52" s="1"/>
  <c r="J33" i="52"/>
  <c r="F33" i="52" s="1"/>
  <c r="D33" i="52"/>
  <c r="C33" i="52"/>
  <c r="J32" i="52"/>
  <c r="F32" i="52" s="1"/>
  <c r="D32" i="52"/>
  <c r="J31" i="52"/>
  <c r="F31" i="52"/>
  <c r="D31" i="52"/>
  <c r="J30" i="52"/>
  <c r="F30" i="52" s="1"/>
  <c r="D30" i="52"/>
  <c r="C30" i="52"/>
  <c r="D29" i="52"/>
  <c r="J29" i="52" s="1"/>
  <c r="F29" i="52" s="1"/>
  <c r="D28" i="52"/>
  <c r="J28" i="52" s="1"/>
  <c r="F28" i="52" s="1"/>
  <c r="J27" i="52"/>
  <c r="F27" i="52" s="1"/>
  <c r="D27" i="52"/>
  <c r="C27" i="52"/>
  <c r="R25" i="52"/>
  <c r="J25" i="52"/>
  <c r="F25" i="52"/>
  <c r="D25" i="52"/>
  <c r="N25" i="52" s="1"/>
  <c r="J24" i="52"/>
  <c r="F24" i="52"/>
  <c r="D24" i="52"/>
  <c r="R24" i="52" s="1"/>
  <c r="R23" i="52"/>
  <c r="N23" i="52"/>
  <c r="J23" i="52"/>
  <c r="D23" i="52"/>
  <c r="R22" i="52"/>
  <c r="N22" i="52"/>
  <c r="D22" i="52"/>
  <c r="J22" i="52" s="1"/>
  <c r="F22" i="52" s="1"/>
  <c r="C22" i="52"/>
  <c r="F23" i="52" s="1"/>
  <c r="J21" i="52"/>
  <c r="F21" i="52"/>
  <c r="D21" i="52"/>
  <c r="R21" i="52" s="1"/>
  <c r="R20" i="52"/>
  <c r="N20" i="52"/>
  <c r="J20" i="52"/>
  <c r="D20" i="52"/>
  <c r="R19" i="52"/>
  <c r="N19" i="52"/>
  <c r="D19" i="52"/>
  <c r="J19" i="52" s="1"/>
  <c r="F19" i="52" s="1"/>
  <c r="D18" i="52"/>
  <c r="R18" i="52" s="1"/>
  <c r="C18" i="52"/>
  <c r="F20" i="52" s="1"/>
  <c r="R17" i="52"/>
  <c r="N17" i="52"/>
  <c r="J17" i="52"/>
  <c r="F17" i="52" s="1"/>
  <c r="D17" i="52"/>
  <c r="R16" i="52"/>
  <c r="N16" i="52"/>
  <c r="D16" i="52"/>
  <c r="J16" i="52" s="1"/>
  <c r="F16" i="52" s="1"/>
  <c r="D15" i="52"/>
  <c r="R15" i="52" s="1"/>
  <c r="R14" i="52"/>
  <c r="N14" i="52"/>
  <c r="J14" i="52"/>
  <c r="F14" i="52" s="1"/>
  <c r="D14" i="52"/>
  <c r="C14" i="52"/>
  <c r="R13" i="52"/>
  <c r="N13" i="52"/>
  <c r="D13" i="52"/>
  <c r="J13" i="52" s="1"/>
  <c r="F13" i="52" s="1"/>
  <c r="D12" i="52"/>
  <c r="R12" i="52" s="1"/>
  <c r="R11" i="52"/>
  <c r="N11" i="52"/>
  <c r="J11" i="52"/>
  <c r="D11" i="52"/>
  <c r="N10" i="52"/>
  <c r="J10" i="52"/>
  <c r="D10" i="52"/>
  <c r="R10" i="52" s="1"/>
  <c r="C10" i="52"/>
  <c r="F10" i="52" s="1"/>
  <c r="D9" i="52"/>
  <c r="R9" i="52" s="1"/>
  <c r="R8" i="52"/>
  <c r="N8" i="52"/>
  <c r="J8" i="52"/>
  <c r="D8" i="52"/>
  <c r="N7" i="52"/>
  <c r="J7" i="52"/>
  <c r="D7" i="52"/>
  <c r="R7" i="52" s="1"/>
  <c r="D6" i="52"/>
  <c r="R6" i="52" s="1"/>
  <c r="C6" i="52"/>
  <c r="F7" i="52" s="1"/>
  <c r="R5" i="52"/>
  <c r="N5" i="52"/>
  <c r="J5" i="52"/>
  <c r="F5" i="52" s="1"/>
  <c r="D5" i="52"/>
  <c r="N4" i="52"/>
  <c r="J4" i="52"/>
  <c r="F4" i="52" s="1"/>
  <c r="D4" i="52"/>
  <c r="R4" i="52" s="1"/>
  <c r="D3" i="52"/>
  <c r="R3" i="52" s="1"/>
  <c r="R2" i="52"/>
  <c r="J2" i="52"/>
  <c r="F2" i="52" s="1"/>
  <c r="D2" i="52"/>
  <c r="N2" i="52" s="1"/>
  <c r="C2" i="52"/>
  <c r="K3" i="29"/>
  <c r="K14" i="47"/>
  <c r="K13" i="47"/>
  <c r="K12" i="47"/>
  <c r="K11" i="47"/>
  <c r="K10" i="47"/>
  <c r="K9" i="47"/>
  <c r="K8" i="47"/>
  <c r="K7" i="47"/>
  <c r="K6" i="47"/>
  <c r="K4" i="47"/>
  <c r="K3" i="47"/>
  <c r="K2" i="47"/>
  <c r="K5" i="47"/>
  <c r="I14" i="47"/>
  <c r="I13" i="47"/>
  <c r="I12" i="47"/>
  <c r="I11" i="47"/>
  <c r="I10" i="47"/>
  <c r="I9" i="47"/>
  <c r="I8" i="47"/>
  <c r="I7" i="47"/>
  <c r="I6" i="47"/>
  <c r="I4" i="47"/>
  <c r="I3" i="47"/>
  <c r="I2" i="47"/>
  <c r="I5" i="47" s="1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9" i="29"/>
  <c r="K8" i="29"/>
  <c r="K7" i="29"/>
  <c r="K6" i="29"/>
  <c r="K5" i="29"/>
  <c r="K4" i="29"/>
  <c r="J25" i="29"/>
  <c r="J24" i="29"/>
  <c r="J23" i="29"/>
  <c r="J22" i="29"/>
  <c r="J21" i="29"/>
  <c r="J20" i="29"/>
  <c r="J19" i="29"/>
  <c r="J18" i="29"/>
  <c r="J17" i="29"/>
  <c r="J16" i="29"/>
  <c r="J15" i="29"/>
  <c r="J14" i="29"/>
  <c r="J13" i="29"/>
  <c r="J12" i="29"/>
  <c r="J11" i="29"/>
  <c r="J10" i="29"/>
  <c r="J9" i="29"/>
  <c r="J8" i="29"/>
  <c r="J7" i="29"/>
  <c r="J6" i="29"/>
  <c r="J5" i="29"/>
  <c r="J4" i="29"/>
  <c r="J3" i="29"/>
  <c r="H29" i="29"/>
  <c r="H28" i="29"/>
  <c r="H27" i="29"/>
  <c r="H26" i="29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7" i="29"/>
  <c r="H6" i="29"/>
  <c r="H5" i="29"/>
  <c r="H4" i="29"/>
  <c r="H3" i="29"/>
  <c r="B211" i="51"/>
  <c r="B207" i="51"/>
  <c r="B200" i="51"/>
  <c r="B193" i="51"/>
  <c r="B189" i="51"/>
  <c r="C174" i="51"/>
  <c r="C167" i="51"/>
  <c r="C161" i="51"/>
  <c r="C155" i="51"/>
  <c r="C148" i="51"/>
  <c r="C142" i="51"/>
  <c r="C136" i="51"/>
  <c r="C130" i="51"/>
  <c r="C124" i="51"/>
  <c r="C118" i="51"/>
  <c r="C112" i="51"/>
  <c r="C106" i="51"/>
  <c r="C100" i="51"/>
  <c r="C94" i="51"/>
  <c r="C88" i="51"/>
  <c r="C82" i="51"/>
  <c r="C76" i="51"/>
  <c r="C70" i="51"/>
  <c r="C64" i="51"/>
  <c r="C58" i="51"/>
  <c r="C52" i="51"/>
  <c r="C46" i="51"/>
  <c r="C42" i="51"/>
  <c r="C39" i="51"/>
  <c r="C36" i="51"/>
  <c r="C33" i="51"/>
  <c r="C30" i="51"/>
  <c r="C27" i="51"/>
  <c r="C22" i="51"/>
  <c r="N18" i="51"/>
  <c r="C18" i="51"/>
  <c r="C14" i="51"/>
  <c r="C10" i="51"/>
  <c r="N7" i="51"/>
  <c r="C6" i="51"/>
  <c r="C2" i="51"/>
  <c r="I301" i="50"/>
  <c r="B301" i="50"/>
  <c r="B300" i="50"/>
  <c r="B299" i="50"/>
  <c r="B298" i="50"/>
  <c r="B297" i="50"/>
  <c r="B296" i="50"/>
  <c r="B295" i="50"/>
  <c r="B294" i="50"/>
  <c r="B293" i="50"/>
  <c r="B292" i="50"/>
  <c r="B291" i="50"/>
  <c r="B290" i="50"/>
  <c r="B289" i="50"/>
  <c r="B288" i="50"/>
  <c r="B287" i="50"/>
  <c r="B286" i="50"/>
  <c r="B285" i="50"/>
  <c r="B284" i="50"/>
  <c r="B283" i="50"/>
  <c r="B282" i="50"/>
  <c r="B281" i="50"/>
  <c r="B280" i="50"/>
  <c r="B279" i="50"/>
  <c r="B278" i="50"/>
  <c r="I277" i="50"/>
  <c r="B277" i="50"/>
  <c r="B276" i="50"/>
  <c r="B275" i="50"/>
  <c r="B274" i="50"/>
  <c r="B273" i="50"/>
  <c r="B272" i="50"/>
  <c r="B271" i="50"/>
  <c r="B270" i="50"/>
  <c r="B269" i="50"/>
  <c r="B268" i="50"/>
  <c r="B267" i="50"/>
  <c r="B266" i="50"/>
  <c r="B265" i="50"/>
  <c r="B264" i="50"/>
  <c r="B263" i="50"/>
  <c r="B262" i="50"/>
  <c r="B261" i="50"/>
  <c r="B260" i="50"/>
  <c r="B259" i="50"/>
  <c r="B258" i="50"/>
  <c r="B257" i="50"/>
  <c r="B256" i="50"/>
  <c r="B255" i="50"/>
  <c r="B254" i="50"/>
  <c r="I253" i="50"/>
  <c r="B253" i="50"/>
  <c r="B252" i="50"/>
  <c r="B251" i="50"/>
  <c r="B250" i="50"/>
  <c r="B249" i="50"/>
  <c r="B248" i="50"/>
  <c r="B247" i="50"/>
  <c r="B246" i="50"/>
  <c r="B245" i="50"/>
  <c r="B244" i="50"/>
  <c r="B243" i="50"/>
  <c r="B242" i="50"/>
  <c r="B241" i="50"/>
  <c r="B240" i="50"/>
  <c r="B239" i="50"/>
  <c r="B238" i="50"/>
  <c r="B237" i="50"/>
  <c r="B236" i="50"/>
  <c r="I235" i="50"/>
  <c r="B235" i="50"/>
  <c r="B234" i="50"/>
  <c r="B233" i="50"/>
  <c r="I232" i="50"/>
  <c r="B232" i="50"/>
  <c r="B231" i="50"/>
  <c r="B230" i="50"/>
  <c r="I229" i="50"/>
  <c r="B229" i="50"/>
  <c r="B228" i="50"/>
  <c r="B227" i="50"/>
  <c r="B226" i="50"/>
  <c r="B225" i="50"/>
  <c r="B224" i="50"/>
  <c r="B223" i="50"/>
  <c r="B222" i="50"/>
  <c r="B221" i="50"/>
  <c r="B220" i="50"/>
  <c r="B219" i="50"/>
  <c r="B218" i="50"/>
  <c r="I217" i="50"/>
  <c r="B217" i="50"/>
  <c r="B216" i="50"/>
  <c r="B215" i="50"/>
  <c r="I214" i="50"/>
  <c r="B214" i="50"/>
  <c r="O212" i="50"/>
  <c r="L212" i="50"/>
  <c r="G212" i="50"/>
  <c r="B212" i="50"/>
  <c r="G208" i="50"/>
  <c r="B208" i="50"/>
  <c r="O207" i="50"/>
  <c r="G211" i="50" s="1"/>
  <c r="B207" i="50"/>
  <c r="B206" i="50"/>
  <c r="B205" i="50"/>
  <c r="B204" i="50"/>
  <c r="B203" i="50"/>
  <c r="B202" i="50"/>
  <c r="B201" i="50"/>
  <c r="O200" i="50"/>
  <c r="B200" i="50"/>
  <c r="B199" i="50"/>
  <c r="B198" i="50"/>
  <c r="B197" i="50"/>
  <c r="B196" i="50"/>
  <c r="B195" i="50"/>
  <c r="B194" i="50"/>
  <c r="B193" i="50"/>
  <c r="B192" i="50"/>
  <c r="O191" i="50"/>
  <c r="B191" i="50"/>
  <c r="G190" i="50"/>
  <c r="G187" i="50"/>
  <c r="B187" i="50"/>
  <c r="O186" i="50"/>
  <c r="B185" i="50" s="1"/>
  <c r="B186" i="50"/>
  <c r="B184" i="50"/>
  <c r="B183" i="50"/>
  <c r="B182" i="50"/>
  <c r="V172" i="50"/>
  <c r="T172" i="50"/>
  <c r="U171" i="50"/>
  <c r="U168" i="50"/>
  <c r="D168" i="50"/>
  <c r="D172" i="51" s="1"/>
  <c r="D167" i="50"/>
  <c r="D171" i="51" s="1"/>
  <c r="O165" i="50"/>
  <c r="O164" i="50"/>
  <c r="D164" i="50"/>
  <c r="D168" i="51" s="1"/>
  <c r="O163" i="50"/>
  <c r="D166" i="50" s="1"/>
  <c r="D170" i="51" s="1"/>
  <c r="D163" i="50"/>
  <c r="D167" i="51" s="1"/>
  <c r="O162" i="50"/>
  <c r="D165" i="50" s="1"/>
  <c r="D169" i="51" s="1"/>
  <c r="O161" i="50"/>
  <c r="D161" i="50"/>
  <c r="D165" i="51" s="1"/>
  <c r="Q159" i="50"/>
  <c r="O159" i="50" s="1"/>
  <c r="Q158" i="50"/>
  <c r="O158" i="50" s="1"/>
  <c r="Q157" i="50"/>
  <c r="O157" i="50"/>
  <c r="D153" i="50" s="1"/>
  <c r="D157" i="50"/>
  <c r="D161" i="51" s="1"/>
  <c r="Q156" i="50"/>
  <c r="O156" i="50" s="1"/>
  <c r="D151" i="50" s="1"/>
  <c r="P154" i="50"/>
  <c r="B210" i="50" s="1"/>
  <c r="O154" i="50"/>
  <c r="D162" i="50" s="1"/>
  <c r="D166" i="51" s="1"/>
  <c r="O153" i="50"/>
  <c r="D160" i="50" s="1"/>
  <c r="D164" i="51" s="1"/>
  <c r="O152" i="50"/>
  <c r="D152" i="50"/>
  <c r="O151" i="50"/>
  <c r="G150" i="50"/>
  <c r="G149" i="50"/>
  <c r="D146" i="50"/>
  <c r="D149" i="51" s="1"/>
  <c r="D142" i="50"/>
  <c r="D145" i="51" s="1"/>
  <c r="D136" i="50"/>
  <c r="D139" i="51" s="1"/>
  <c r="D130" i="50"/>
  <c r="D133" i="51" s="1"/>
  <c r="D129" i="50"/>
  <c r="D122" i="50"/>
  <c r="D125" i="51" s="1"/>
  <c r="D121" i="50"/>
  <c r="D118" i="50"/>
  <c r="D114" i="50"/>
  <c r="D117" i="51" s="1"/>
  <c r="D112" i="50"/>
  <c r="D115" i="51" s="1"/>
  <c r="D110" i="50"/>
  <c r="D113" i="51" s="1"/>
  <c r="D106" i="50"/>
  <c r="D109" i="51" s="1"/>
  <c r="D104" i="50"/>
  <c r="D99" i="50"/>
  <c r="D102" i="51" s="1"/>
  <c r="J102" i="51" s="1"/>
  <c r="F102" i="51" s="1"/>
  <c r="D97" i="50"/>
  <c r="D94" i="50"/>
  <c r="D97" i="51" s="1"/>
  <c r="D93" i="50"/>
  <c r="D89" i="50"/>
  <c r="D92" i="51" s="1"/>
  <c r="D86" i="50"/>
  <c r="D89" i="51" s="1"/>
  <c r="D85" i="50"/>
  <c r="D82" i="50"/>
  <c r="D80" i="50"/>
  <c r="D78" i="50"/>
  <c r="D81" i="51" s="1"/>
  <c r="D77" i="50"/>
  <c r="D80" i="51" s="1"/>
  <c r="D73" i="50"/>
  <c r="D76" i="51" s="1"/>
  <c r="N76" i="51" s="1"/>
  <c r="D72" i="50"/>
  <c r="D70" i="50"/>
  <c r="D73" i="51" s="1"/>
  <c r="D69" i="50"/>
  <c r="D67" i="50"/>
  <c r="D64" i="50"/>
  <c r="D62" i="50"/>
  <c r="D61" i="50"/>
  <c r="D58" i="50"/>
  <c r="D57" i="50"/>
  <c r="D60" i="51" s="1"/>
  <c r="N55" i="50"/>
  <c r="D48" i="50" s="1"/>
  <c r="N54" i="50"/>
  <c r="D54" i="50"/>
  <c r="N53" i="50"/>
  <c r="D76" i="50" s="1"/>
  <c r="D79" i="51" s="1"/>
  <c r="N52" i="50"/>
  <c r="D87" i="50" s="1"/>
  <c r="D90" i="51" s="1"/>
  <c r="N51" i="50"/>
  <c r="D44" i="50" s="1"/>
  <c r="D51" i="50"/>
  <c r="N50" i="50"/>
  <c r="D50" i="50"/>
  <c r="N48" i="50"/>
  <c r="N47" i="50"/>
  <c r="D47" i="50"/>
  <c r="N46" i="50"/>
  <c r="D52" i="50" s="1"/>
  <c r="D55" i="51" s="1"/>
  <c r="D46" i="50"/>
  <c r="D49" i="51" s="1"/>
  <c r="N45" i="50"/>
  <c r="D123" i="50" s="1"/>
  <c r="D45" i="50"/>
  <c r="D48" i="51" s="1"/>
  <c r="N44" i="50"/>
  <c r="N43" i="50"/>
  <c r="D43" i="50"/>
  <c r="D40" i="50"/>
  <c r="D42" i="51" s="1"/>
  <c r="J42" i="51" s="1"/>
  <c r="F42" i="51" s="1"/>
  <c r="D36" i="50"/>
  <c r="D38" i="51" s="1"/>
  <c r="J38" i="51" s="1"/>
  <c r="F38" i="51" s="1"/>
  <c r="D33" i="50"/>
  <c r="D35" i="51" s="1"/>
  <c r="J35" i="51" s="1"/>
  <c r="F35" i="51" s="1"/>
  <c r="D30" i="50"/>
  <c r="D32" i="51" s="1"/>
  <c r="J32" i="51" s="1"/>
  <c r="F32" i="51" s="1"/>
  <c r="N27" i="50"/>
  <c r="N26" i="50"/>
  <c r="D29" i="50" s="1"/>
  <c r="D31" i="51" s="1"/>
  <c r="J31" i="51" s="1"/>
  <c r="F31" i="51" s="1"/>
  <c r="N25" i="50"/>
  <c r="D25" i="50"/>
  <c r="D27" i="51" s="1"/>
  <c r="J27" i="51" s="1"/>
  <c r="F27" i="51" s="1"/>
  <c r="D22" i="50"/>
  <c r="D23" i="51" s="1"/>
  <c r="D18" i="50"/>
  <c r="D19" i="51" s="1"/>
  <c r="D17" i="50"/>
  <c r="D18" i="51" s="1"/>
  <c r="J18" i="51" s="1"/>
  <c r="F18" i="51" s="1"/>
  <c r="D14" i="50"/>
  <c r="D15" i="51" s="1"/>
  <c r="D9" i="50"/>
  <c r="D7" i="50"/>
  <c r="D6" i="50"/>
  <c r="D7" i="51" s="1"/>
  <c r="M4" i="50"/>
  <c r="M3" i="50"/>
  <c r="D3" i="50" s="1"/>
  <c r="M2" i="50"/>
  <c r="D10" i="50" s="1"/>
  <c r="D2" i="50"/>
  <c r="M1" i="50"/>
  <c r="D21" i="50" s="1"/>
  <c r="D1" i="50"/>
  <c r="D211" i="49"/>
  <c r="E211" i="49" s="1"/>
  <c r="B211" i="49"/>
  <c r="E210" i="49"/>
  <c r="E209" i="49"/>
  <c r="E208" i="49"/>
  <c r="B207" i="49"/>
  <c r="B200" i="49"/>
  <c r="B193" i="49"/>
  <c r="B189" i="49"/>
  <c r="D182" i="49"/>
  <c r="J182" i="49" s="1"/>
  <c r="F182" i="49" s="1"/>
  <c r="D181" i="49"/>
  <c r="J181" i="49" s="1"/>
  <c r="F181" i="49" s="1"/>
  <c r="J180" i="49"/>
  <c r="F180" i="49" s="1"/>
  <c r="D180" i="49"/>
  <c r="D179" i="49"/>
  <c r="J179" i="49" s="1"/>
  <c r="F179" i="49" s="1"/>
  <c r="F178" i="49"/>
  <c r="D178" i="49"/>
  <c r="J178" i="49" s="1"/>
  <c r="D177" i="49"/>
  <c r="J177" i="49" s="1"/>
  <c r="F177" i="49" s="1"/>
  <c r="J176" i="49"/>
  <c r="F176" i="49"/>
  <c r="D176" i="49"/>
  <c r="D175" i="49"/>
  <c r="J175" i="49" s="1"/>
  <c r="F175" i="49" s="1"/>
  <c r="D174" i="49"/>
  <c r="J174" i="49" s="1"/>
  <c r="F174" i="49" s="1"/>
  <c r="C174" i="49"/>
  <c r="C167" i="49"/>
  <c r="C161" i="49"/>
  <c r="C155" i="49"/>
  <c r="C148" i="49"/>
  <c r="C142" i="49"/>
  <c r="C136" i="49"/>
  <c r="C130" i="49"/>
  <c r="C124" i="49"/>
  <c r="C118" i="49"/>
  <c r="C112" i="49"/>
  <c r="C106" i="49"/>
  <c r="C100" i="49"/>
  <c r="C94" i="49"/>
  <c r="C88" i="49"/>
  <c r="C82" i="49"/>
  <c r="C76" i="49"/>
  <c r="C70" i="49"/>
  <c r="C64" i="49"/>
  <c r="C58" i="49"/>
  <c r="C52" i="49"/>
  <c r="C46" i="49"/>
  <c r="C42" i="49"/>
  <c r="C39" i="49"/>
  <c r="C36" i="49"/>
  <c r="J34" i="49"/>
  <c r="F34" i="49" s="1"/>
  <c r="C33" i="49"/>
  <c r="C30" i="49"/>
  <c r="F27" i="49"/>
  <c r="C27" i="49"/>
  <c r="C22" i="49"/>
  <c r="C18" i="49"/>
  <c r="D17" i="49"/>
  <c r="C14" i="49"/>
  <c r="C10" i="49"/>
  <c r="D9" i="49"/>
  <c r="C6" i="49"/>
  <c r="R3" i="49"/>
  <c r="C2" i="49"/>
  <c r="I301" i="48"/>
  <c r="B301" i="48"/>
  <c r="B300" i="48"/>
  <c r="B299" i="48"/>
  <c r="B298" i="48"/>
  <c r="B297" i="48"/>
  <c r="B296" i="48"/>
  <c r="B295" i="48"/>
  <c r="B294" i="48"/>
  <c r="B293" i="48"/>
  <c r="B292" i="48"/>
  <c r="B291" i="48"/>
  <c r="B290" i="48"/>
  <c r="B289" i="48"/>
  <c r="B288" i="48"/>
  <c r="B287" i="48"/>
  <c r="B286" i="48"/>
  <c r="B285" i="48"/>
  <c r="B284" i="48"/>
  <c r="B283" i="48"/>
  <c r="B282" i="48"/>
  <c r="B281" i="48"/>
  <c r="B280" i="48"/>
  <c r="B279" i="48"/>
  <c r="D278" i="48"/>
  <c r="B278" i="48"/>
  <c r="I277" i="48"/>
  <c r="B277" i="48"/>
  <c r="B276" i="48"/>
  <c r="B275" i="48"/>
  <c r="B274" i="48"/>
  <c r="B273" i="48"/>
  <c r="B272" i="48"/>
  <c r="B271" i="48"/>
  <c r="B270" i="48"/>
  <c r="B269" i="48"/>
  <c r="B268" i="48"/>
  <c r="B267" i="48"/>
  <c r="B266" i="48"/>
  <c r="B265" i="48"/>
  <c r="B264" i="48"/>
  <c r="B263" i="48"/>
  <c r="B262" i="48"/>
  <c r="B261" i="48"/>
  <c r="B260" i="48"/>
  <c r="B259" i="48"/>
  <c r="B258" i="48"/>
  <c r="B257" i="48"/>
  <c r="B256" i="48"/>
  <c r="B255" i="48"/>
  <c r="B254" i="48"/>
  <c r="I253" i="48"/>
  <c r="B253" i="48"/>
  <c r="B252" i="48"/>
  <c r="B251" i="48"/>
  <c r="B250" i="48"/>
  <c r="B249" i="48"/>
  <c r="B248" i="48"/>
  <c r="B247" i="48"/>
  <c r="B246" i="48"/>
  <c r="B245" i="48"/>
  <c r="B244" i="48"/>
  <c r="B243" i="48"/>
  <c r="B242" i="48"/>
  <c r="B241" i="48"/>
  <c r="B240" i="48"/>
  <c r="B239" i="48"/>
  <c r="B238" i="48"/>
  <c r="B237" i="48"/>
  <c r="B236" i="48"/>
  <c r="I235" i="48"/>
  <c r="B235" i="48"/>
  <c r="B234" i="48"/>
  <c r="B233" i="48"/>
  <c r="I232" i="48"/>
  <c r="B232" i="48"/>
  <c r="B231" i="48"/>
  <c r="B230" i="48"/>
  <c r="I229" i="48"/>
  <c r="B229" i="48"/>
  <c r="B228" i="48"/>
  <c r="B227" i="48"/>
  <c r="B226" i="48"/>
  <c r="B225" i="48"/>
  <c r="B224" i="48"/>
  <c r="B223" i="48"/>
  <c r="B222" i="48"/>
  <c r="B221" i="48"/>
  <c r="B220" i="48"/>
  <c r="B219" i="48"/>
  <c r="B218" i="48"/>
  <c r="I217" i="48"/>
  <c r="B217" i="48"/>
  <c r="B216" i="48"/>
  <c r="B215" i="48"/>
  <c r="I214" i="48"/>
  <c r="B214" i="48"/>
  <c r="O212" i="48"/>
  <c r="L212" i="48"/>
  <c r="I212" i="48"/>
  <c r="G212" i="48"/>
  <c r="F212" i="48"/>
  <c r="J212" i="48" s="1"/>
  <c r="E212" i="48"/>
  <c r="D212" i="48"/>
  <c r="B212" i="48"/>
  <c r="G211" i="48"/>
  <c r="G208" i="48"/>
  <c r="B208" i="48"/>
  <c r="O207" i="48"/>
  <c r="B207" i="48"/>
  <c r="B206" i="48"/>
  <c r="B205" i="48"/>
  <c r="B204" i="48"/>
  <c r="B203" i="48"/>
  <c r="B202" i="48"/>
  <c r="B201" i="48"/>
  <c r="O200" i="48"/>
  <c r="B200" i="48"/>
  <c r="B199" i="48"/>
  <c r="B198" i="48"/>
  <c r="B197" i="48"/>
  <c r="B196" i="48"/>
  <c r="B195" i="48"/>
  <c r="B194" i="48"/>
  <c r="B193" i="48"/>
  <c r="B192" i="48"/>
  <c r="O191" i="48"/>
  <c r="B191" i="48"/>
  <c r="G190" i="48"/>
  <c r="G187" i="48"/>
  <c r="O186" i="48"/>
  <c r="B187" i="48" s="1"/>
  <c r="B186" i="48"/>
  <c r="B185" i="48"/>
  <c r="B183" i="48"/>
  <c r="O177" i="48"/>
  <c r="O176" i="48"/>
  <c r="O175" i="48"/>
  <c r="O174" i="48"/>
  <c r="O173" i="48"/>
  <c r="O172" i="48"/>
  <c r="O171" i="48"/>
  <c r="O170" i="48"/>
  <c r="O169" i="48"/>
  <c r="G168" i="48"/>
  <c r="G167" i="48"/>
  <c r="D164" i="48"/>
  <c r="D168" i="49" s="1"/>
  <c r="D160" i="48"/>
  <c r="D164" i="49" s="1"/>
  <c r="O159" i="48"/>
  <c r="O158" i="48"/>
  <c r="D166" i="48" s="1"/>
  <c r="D170" i="49" s="1"/>
  <c r="O157" i="48"/>
  <c r="O156" i="48"/>
  <c r="O154" i="48"/>
  <c r="O153" i="48"/>
  <c r="D154" i="48" s="1"/>
  <c r="D158" i="49" s="1"/>
  <c r="O152" i="48"/>
  <c r="O151" i="48"/>
  <c r="G150" i="48"/>
  <c r="G149" i="48"/>
  <c r="D147" i="48"/>
  <c r="D140" i="48"/>
  <c r="D137" i="48"/>
  <c r="D123" i="48"/>
  <c r="D126" i="49" s="1"/>
  <c r="D115" i="48"/>
  <c r="D118" i="49" s="1"/>
  <c r="D105" i="48"/>
  <c r="D108" i="49" s="1"/>
  <c r="D99" i="48"/>
  <c r="D102" i="49" s="1"/>
  <c r="J102" i="49" s="1"/>
  <c r="D89" i="48"/>
  <c r="D92" i="49" s="1"/>
  <c r="D88" i="48"/>
  <c r="D91" i="49" s="1"/>
  <c r="D83" i="48"/>
  <c r="D81" i="48"/>
  <c r="D84" i="49" s="1"/>
  <c r="J84" i="49" s="1"/>
  <c r="D75" i="48"/>
  <c r="D71" i="48"/>
  <c r="D74" i="49" s="1"/>
  <c r="D70" i="48"/>
  <c r="D73" i="49" s="1"/>
  <c r="D67" i="48"/>
  <c r="D63" i="48"/>
  <c r="D66" i="49" s="1"/>
  <c r="D59" i="48"/>
  <c r="D62" i="49" s="1"/>
  <c r="D58" i="48"/>
  <c r="D57" i="48"/>
  <c r="D60" i="49" s="1"/>
  <c r="N55" i="48"/>
  <c r="D55" i="48"/>
  <c r="N54" i="48"/>
  <c r="N53" i="48"/>
  <c r="D53" i="48"/>
  <c r="D56" i="49" s="1"/>
  <c r="N52" i="48"/>
  <c r="N51" i="48"/>
  <c r="D51" i="48"/>
  <c r="N50" i="48"/>
  <c r="D49" i="48"/>
  <c r="N48" i="48"/>
  <c r="D78" i="48" s="1"/>
  <c r="N47" i="48"/>
  <c r="D131" i="48" s="1"/>
  <c r="D134" i="49" s="1"/>
  <c r="D47" i="48"/>
  <c r="D50" i="49" s="1"/>
  <c r="N50" i="49" s="1"/>
  <c r="N46" i="48"/>
  <c r="N45" i="48"/>
  <c r="D45" i="48"/>
  <c r="D48" i="49" s="1"/>
  <c r="N48" i="49" s="1"/>
  <c r="N44" i="48"/>
  <c r="N43" i="48"/>
  <c r="D121" i="48" s="1"/>
  <c r="D226" i="48" s="1"/>
  <c r="E226" i="48" s="1"/>
  <c r="F226" i="48" s="1"/>
  <c r="D43" i="48"/>
  <c r="D46" i="49" s="1"/>
  <c r="D42" i="48"/>
  <c r="D44" i="49" s="1"/>
  <c r="J44" i="49" s="1"/>
  <c r="F44" i="49" s="1"/>
  <c r="D38" i="48"/>
  <c r="D40" i="49" s="1"/>
  <c r="J40" i="49" s="1"/>
  <c r="F40" i="49" s="1"/>
  <c r="D35" i="48"/>
  <c r="D37" i="49" s="1"/>
  <c r="J37" i="49" s="1"/>
  <c r="F37" i="49" s="1"/>
  <c r="D34" i="48"/>
  <c r="D32" i="48"/>
  <c r="D34" i="49" s="1"/>
  <c r="D30" i="48"/>
  <c r="D32" i="49" s="1"/>
  <c r="J32" i="49" s="1"/>
  <c r="F32" i="49" s="1"/>
  <c r="D29" i="48"/>
  <c r="D31" i="49" s="1"/>
  <c r="J31" i="49" s="1"/>
  <c r="F31" i="49" s="1"/>
  <c r="N27" i="48"/>
  <c r="D36" i="48" s="1"/>
  <c r="D38" i="49" s="1"/>
  <c r="J38" i="49" s="1"/>
  <c r="F38" i="49" s="1"/>
  <c r="D27" i="48"/>
  <c r="D29" i="49" s="1"/>
  <c r="J29" i="49" s="1"/>
  <c r="F29" i="49" s="1"/>
  <c r="N26" i="48"/>
  <c r="D41" i="48" s="1"/>
  <c r="D43" i="49" s="1"/>
  <c r="J43" i="49" s="1"/>
  <c r="F43" i="49" s="1"/>
  <c r="D26" i="48"/>
  <c r="D28" i="49" s="1"/>
  <c r="J28" i="49" s="1"/>
  <c r="F28" i="49" s="1"/>
  <c r="N25" i="48"/>
  <c r="D37" i="48" s="1"/>
  <c r="D25" i="48"/>
  <c r="D27" i="49" s="1"/>
  <c r="J27" i="49" s="1"/>
  <c r="D24" i="48"/>
  <c r="D25" i="49" s="1"/>
  <c r="D22" i="48"/>
  <c r="D23" i="49" s="1"/>
  <c r="D18" i="48"/>
  <c r="D16" i="48"/>
  <c r="D14" i="48"/>
  <c r="D15" i="49" s="1"/>
  <c r="D10" i="48"/>
  <c r="D8" i="48"/>
  <c r="D6" i="48"/>
  <c r="D7" i="49" s="1"/>
  <c r="M4" i="48"/>
  <c r="D20" i="48" s="1"/>
  <c r="D4" i="48"/>
  <c r="M3" i="48"/>
  <c r="M2" i="48"/>
  <c r="D2" i="48"/>
  <c r="D3" i="49" s="1"/>
  <c r="J3" i="49" s="1"/>
  <c r="M1" i="48"/>
  <c r="D17" i="48" s="1"/>
  <c r="G14" i="47"/>
  <c r="F14" i="47"/>
  <c r="E14" i="47"/>
  <c r="D14" i="47"/>
  <c r="H14" i="47"/>
  <c r="J14" i="47"/>
  <c r="B14" i="47"/>
  <c r="C14" i="47"/>
  <c r="G13" i="47"/>
  <c r="F13" i="47"/>
  <c r="E13" i="47"/>
  <c r="D13" i="47"/>
  <c r="H13" i="47"/>
  <c r="J13" i="47"/>
  <c r="B13" i="47"/>
  <c r="C13" i="47"/>
  <c r="G12" i="47"/>
  <c r="F12" i="47"/>
  <c r="E12" i="47"/>
  <c r="D12" i="47"/>
  <c r="H12" i="47"/>
  <c r="J12" i="47"/>
  <c r="B12" i="47"/>
  <c r="C12" i="47"/>
  <c r="G11" i="47"/>
  <c r="F11" i="47"/>
  <c r="E11" i="47"/>
  <c r="D11" i="47"/>
  <c r="H11" i="47"/>
  <c r="J11" i="47"/>
  <c r="B11" i="47"/>
  <c r="C11" i="47"/>
  <c r="G10" i="47"/>
  <c r="F10" i="47"/>
  <c r="E10" i="47"/>
  <c r="D10" i="47"/>
  <c r="H10" i="47"/>
  <c r="J10" i="47"/>
  <c r="B10" i="47"/>
  <c r="C10" i="47"/>
  <c r="G9" i="47"/>
  <c r="F9" i="47"/>
  <c r="E9" i="47"/>
  <c r="D9" i="47"/>
  <c r="H9" i="47"/>
  <c r="J9" i="47"/>
  <c r="B9" i="47"/>
  <c r="C9" i="47"/>
  <c r="G8" i="47"/>
  <c r="F8" i="47"/>
  <c r="E8" i="47"/>
  <c r="D8" i="47"/>
  <c r="H8" i="47"/>
  <c r="J8" i="47"/>
  <c r="C8" i="47"/>
  <c r="G7" i="47"/>
  <c r="F7" i="47"/>
  <c r="E7" i="47"/>
  <c r="D7" i="47"/>
  <c r="H7" i="47"/>
  <c r="J7" i="47"/>
  <c r="B7" i="47"/>
  <c r="C7" i="47"/>
  <c r="B6" i="47"/>
  <c r="C6" i="47"/>
  <c r="C4" i="47"/>
  <c r="C3" i="47"/>
  <c r="G6" i="47"/>
  <c r="F6" i="47"/>
  <c r="E6" i="47"/>
  <c r="D6" i="47"/>
  <c r="H6" i="47"/>
  <c r="J6" i="47"/>
  <c r="G4" i="47"/>
  <c r="F4" i="47"/>
  <c r="E4" i="47"/>
  <c r="D4" i="47"/>
  <c r="H4" i="47"/>
  <c r="J4" i="47"/>
  <c r="G3" i="47"/>
  <c r="F3" i="47"/>
  <c r="E3" i="47"/>
  <c r="D3" i="47"/>
  <c r="H3" i="47"/>
  <c r="J3" i="47"/>
  <c r="G2" i="47"/>
  <c r="F2" i="47"/>
  <c r="E2" i="47"/>
  <c r="D2" i="47"/>
  <c r="H2" i="47"/>
  <c r="J2" i="47"/>
  <c r="C2" i="47"/>
  <c r="F168" i="37"/>
  <c r="F169" i="37"/>
  <c r="F170" i="37"/>
  <c r="F171" i="37"/>
  <c r="F172" i="37"/>
  <c r="F167" i="37"/>
  <c r="F162" i="37"/>
  <c r="F163" i="37"/>
  <c r="F164" i="37"/>
  <c r="F165" i="37"/>
  <c r="F166" i="37"/>
  <c r="F161" i="37"/>
  <c r="F156" i="37"/>
  <c r="F157" i="37"/>
  <c r="F158" i="37"/>
  <c r="F159" i="37"/>
  <c r="F160" i="37"/>
  <c r="F155" i="37"/>
  <c r="O165" i="21"/>
  <c r="O160" i="21"/>
  <c r="G168" i="27"/>
  <c r="G167" i="27"/>
  <c r="D205" i="52" l="1"/>
  <c r="E205" i="52" s="1"/>
  <c r="D190" i="52"/>
  <c r="E201" i="52"/>
  <c r="D191" i="52"/>
  <c r="E191" i="52" s="1"/>
  <c r="D211" i="52"/>
  <c r="E211" i="52" s="1"/>
  <c r="E208" i="52"/>
  <c r="F117" i="52"/>
  <c r="D192" i="52"/>
  <c r="E192" i="52" s="1"/>
  <c r="D188" i="52"/>
  <c r="E188" i="52" s="1"/>
  <c r="F87" i="52"/>
  <c r="J77" i="52"/>
  <c r="J79" i="52"/>
  <c r="J81" i="52"/>
  <c r="F85" i="52"/>
  <c r="J100" i="52"/>
  <c r="J102" i="52"/>
  <c r="J104" i="52"/>
  <c r="F106" i="52"/>
  <c r="J125" i="52"/>
  <c r="F125" i="52" s="1"/>
  <c r="J127" i="52"/>
  <c r="F127" i="52" s="1"/>
  <c r="J129" i="52"/>
  <c r="F129" i="52" s="1"/>
  <c r="F131" i="52"/>
  <c r="F133" i="52"/>
  <c r="J148" i="52"/>
  <c r="F148" i="52" s="1"/>
  <c r="J150" i="52"/>
  <c r="F150" i="52" s="1"/>
  <c r="J152" i="52"/>
  <c r="F152" i="52" s="1"/>
  <c r="J155" i="52"/>
  <c r="N158" i="52"/>
  <c r="N161" i="52"/>
  <c r="F163" i="52"/>
  <c r="D203" i="52" s="1"/>
  <c r="E203" i="52" s="1"/>
  <c r="R164" i="52"/>
  <c r="J166" i="52"/>
  <c r="F166" i="52" s="1"/>
  <c r="D206" i="52" s="1"/>
  <c r="E206" i="52" s="1"/>
  <c r="N169" i="52"/>
  <c r="R172" i="52"/>
  <c r="F172" i="52" s="1"/>
  <c r="F9" i="52"/>
  <c r="J9" i="52"/>
  <c r="J12" i="52"/>
  <c r="F12" i="52" s="1"/>
  <c r="J15" i="52"/>
  <c r="F15" i="52" s="1"/>
  <c r="J18" i="52"/>
  <c r="F18" i="52" s="1"/>
  <c r="N21" i="52"/>
  <c r="N24" i="52"/>
  <c r="J58" i="52"/>
  <c r="J60" i="52"/>
  <c r="J62" i="52"/>
  <c r="J83" i="52"/>
  <c r="F83" i="52" s="1"/>
  <c r="J85" i="52"/>
  <c r="J87" i="52"/>
  <c r="F89" i="52"/>
  <c r="F91" i="52"/>
  <c r="J106" i="52"/>
  <c r="J108" i="52"/>
  <c r="F108" i="52" s="1"/>
  <c r="J110" i="52"/>
  <c r="F110" i="52" s="1"/>
  <c r="F112" i="52"/>
  <c r="F114" i="52"/>
  <c r="F116" i="52"/>
  <c r="J131" i="52"/>
  <c r="J133" i="52"/>
  <c r="J135" i="52"/>
  <c r="F135" i="52" s="1"/>
  <c r="F137" i="52"/>
  <c r="F139" i="52"/>
  <c r="N155" i="52"/>
  <c r="J160" i="52"/>
  <c r="J163" i="52"/>
  <c r="N166" i="52"/>
  <c r="J171" i="52"/>
  <c r="J3" i="52"/>
  <c r="F3" i="52" s="1"/>
  <c r="D186" i="52" s="1"/>
  <c r="E186" i="52" s="1"/>
  <c r="J6" i="52"/>
  <c r="F6" i="52" s="1"/>
  <c r="D185" i="52" s="1"/>
  <c r="N9" i="52"/>
  <c r="N12" i="52"/>
  <c r="N15" i="52"/>
  <c r="N18" i="52"/>
  <c r="F47" i="52"/>
  <c r="F49" i="52"/>
  <c r="F51" i="52"/>
  <c r="J64" i="52"/>
  <c r="F64" i="52" s="1"/>
  <c r="J66" i="52"/>
  <c r="F66" i="52" s="1"/>
  <c r="J68" i="52"/>
  <c r="F68" i="52" s="1"/>
  <c r="F70" i="52"/>
  <c r="F72" i="52"/>
  <c r="F74" i="52"/>
  <c r="F95" i="52"/>
  <c r="F97" i="52"/>
  <c r="F99" i="52"/>
  <c r="F143" i="52"/>
  <c r="F145" i="52"/>
  <c r="F147" i="52"/>
  <c r="N160" i="52"/>
  <c r="N163" i="52"/>
  <c r="F165" i="52"/>
  <c r="N171" i="52"/>
  <c r="N3" i="52"/>
  <c r="N6" i="52"/>
  <c r="F8" i="52"/>
  <c r="D187" i="52" s="1"/>
  <c r="E187" i="52" s="1"/>
  <c r="F11" i="52"/>
  <c r="F53" i="52"/>
  <c r="F55" i="52"/>
  <c r="F101" i="52"/>
  <c r="F103" i="52"/>
  <c r="F149" i="52"/>
  <c r="F151" i="52"/>
  <c r="F162" i="52"/>
  <c r="D202" i="52" s="1"/>
  <c r="F65" i="52"/>
  <c r="F67" i="52"/>
  <c r="F113" i="52"/>
  <c r="F115" i="52"/>
  <c r="F46" i="52"/>
  <c r="F48" i="52"/>
  <c r="F71" i="52"/>
  <c r="F73" i="52"/>
  <c r="F94" i="52"/>
  <c r="F96" i="52"/>
  <c r="F142" i="52"/>
  <c r="F144" i="52"/>
  <c r="H149" i="50"/>
  <c r="H150" i="50" s="1"/>
  <c r="D254" i="50"/>
  <c r="J169" i="51"/>
  <c r="R169" i="51"/>
  <c r="F169" i="51" s="1"/>
  <c r="N169" i="51"/>
  <c r="V169" i="51"/>
  <c r="D11" i="51"/>
  <c r="N55" i="51"/>
  <c r="J55" i="51"/>
  <c r="F55" i="51" s="1"/>
  <c r="D126" i="51"/>
  <c r="D272" i="50"/>
  <c r="E272" i="50" s="1"/>
  <c r="F272" i="50" s="1"/>
  <c r="D155" i="51"/>
  <c r="D214" i="50"/>
  <c r="N23" i="51"/>
  <c r="R23" i="51"/>
  <c r="J23" i="51"/>
  <c r="F23" i="51" s="1"/>
  <c r="D154" i="50"/>
  <c r="D158" i="51" s="1"/>
  <c r="P159" i="50"/>
  <c r="N164" i="51"/>
  <c r="F164" i="51" s="1"/>
  <c r="V164" i="51"/>
  <c r="J164" i="51"/>
  <c r="R164" i="51"/>
  <c r="D155" i="50"/>
  <c r="D159" i="51" s="1"/>
  <c r="D156" i="50"/>
  <c r="D160" i="51" s="1"/>
  <c r="D24" i="50"/>
  <c r="D16" i="50"/>
  <c r="D8" i="50"/>
  <c r="D32" i="50"/>
  <c r="D34" i="51" s="1"/>
  <c r="J34" i="51" s="1"/>
  <c r="F34" i="51" s="1"/>
  <c r="D46" i="51"/>
  <c r="D191" i="50"/>
  <c r="D143" i="50"/>
  <c r="D146" i="51" s="1"/>
  <c r="D119" i="50"/>
  <c r="D95" i="50"/>
  <c r="D98" i="51" s="1"/>
  <c r="D71" i="50"/>
  <c r="D74" i="51" s="1"/>
  <c r="N90" i="51"/>
  <c r="J90" i="51"/>
  <c r="J60" i="51"/>
  <c r="F60" i="51" s="1"/>
  <c r="N60" i="51"/>
  <c r="N81" i="51"/>
  <c r="J81" i="51"/>
  <c r="N92" i="51"/>
  <c r="J92" i="51"/>
  <c r="D131" i="50"/>
  <c r="D134" i="51" s="1"/>
  <c r="N4" i="50"/>
  <c r="D15" i="50"/>
  <c r="D37" i="50"/>
  <c r="D34" i="50"/>
  <c r="D127" i="50"/>
  <c r="D103" i="50"/>
  <c r="D79" i="50"/>
  <c r="D132" i="50"/>
  <c r="D108" i="50"/>
  <c r="D84" i="50"/>
  <c r="D60" i="50"/>
  <c r="D53" i="50"/>
  <c r="D56" i="51" s="1"/>
  <c r="D61" i="51"/>
  <c r="D257" i="50"/>
  <c r="E257" i="50" s="1"/>
  <c r="F257" i="50" s="1"/>
  <c r="D72" i="51"/>
  <c r="D260" i="50"/>
  <c r="E260" i="50" s="1"/>
  <c r="F260" i="50" s="1"/>
  <c r="D83" i="51"/>
  <c r="D244" i="50"/>
  <c r="E244" i="50" s="1"/>
  <c r="F244" i="50" s="1"/>
  <c r="D90" i="50"/>
  <c r="D101" i="50"/>
  <c r="N115" i="51"/>
  <c r="J115" i="51"/>
  <c r="N125" i="51"/>
  <c r="J125" i="51"/>
  <c r="F125" i="51" s="1"/>
  <c r="D133" i="50"/>
  <c r="D144" i="50"/>
  <c r="R167" i="51"/>
  <c r="V167" i="51"/>
  <c r="N167" i="51"/>
  <c r="J167" i="51"/>
  <c r="U169" i="50"/>
  <c r="S169" i="50" s="1"/>
  <c r="U170" i="50"/>
  <c r="S170" i="50" s="1"/>
  <c r="D2" i="51"/>
  <c r="D182" i="50"/>
  <c r="J7" i="51"/>
  <c r="F7" i="51" s="1"/>
  <c r="R7" i="51"/>
  <c r="D26" i="50"/>
  <c r="D28" i="51" s="1"/>
  <c r="J28" i="51" s="1"/>
  <c r="F28" i="51" s="1"/>
  <c r="D191" i="51" s="1"/>
  <c r="E191" i="51" s="1"/>
  <c r="D35" i="50"/>
  <c r="D37" i="51" s="1"/>
  <c r="J37" i="51" s="1"/>
  <c r="F37" i="51" s="1"/>
  <c r="D56" i="50"/>
  <c r="D140" i="50"/>
  <c r="D116" i="50"/>
  <c r="D92" i="50"/>
  <c r="D95" i="51" s="1"/>
  <c r="D68" i="50"/>
  <c r="D49" i="50"/>
  <c r="J79" i="51"/>
  <c r="N79" i="51"/>
  <c r="D59" i="50"/>
  <c r="D62" i="51" s="1"/>
  <c r="N73" i="51"/>
  <c r="J73" i="51"/>
  <c r="F73" i="51" s="1"/>
  <c r="D81" i="50"/>
  <c r="D84" i="51" s="1"/>
  <c r="D91" i="50"/>
  <c r="D102" i="50"/>
  <c r="D113" i="50"/>
  <c r="D116" i="51" s="1"/>
  <c r="D134" i="50"/>
  <c r="D145" i="50"/>
  <c r="O155" i="50"/>
  <c r="R170" i="51"/>
  <c r="J170" i="51"/>
  <c r="V170" i="51"/>
  <c r="N170" i="51"/>
  <c r="N49" i="50"/>
  <c r="D75" i="51"/>
  <c r="D284" i="50"/>
  <c r="E284" i="50" s="1"/>
  <c r="F284" i="50" s="1"/>
  <c r="D85" i="51"/>
  <c r="D262" i="50"/>
  <c r="E262" i="50" s="1"/>
  <c r="F262" i="50" s="1"/>
  <c r="D96" i="51"/>
  <c r="D265" i="50"/>
  <c r="E265" i="50" s="1"/>
  <c r="F265" i="50" s="1"/>
  <c r="N139" i="51"/>
  <c r="J139" i="51"/>
  <c r="V168" i="51"/>
  <c r="J168" i="51"/>
  <c r="R168" i="51"/>
  <c r="N168" i="51"/>
  <c r="D211" i="50"/>
  <c r="D83" i="50"/>
  <c r="D22" i="51"/>
  <c r="D8" i="51"/>
  <c r="D64" i="51"/>
  <c r="D125" i="50"/>
  <c r="D128" i="51" s="1"/>
  <c r="N149" i="51"/>
  <c r="J149" i="51"/>
  <c r="F149" i="51" s="1"/>
  <c r="E254" i="50"/>
  <c r="D293" i="50"/>
  <c r="E293" i="50" s="1"/>
  <c r="F293" i="50" s="1"/>
  <c r="D10" i="51"/>
  <c r="D184" i="50"/>
  <c r="E184" i="50" s="1"/>
  <c r="D19" i="50"/>
  <c r="D42" i="50"/>
  <c r="D44" i="51" s="1"/>
  <c r="J44" i="51" s="1"/>
  <c r="F44" i="51" s="1"/>
  <c r="D27" i="50"/>
  <c r="D29" i="51" s="1"/>
  <c r="J29" i="51" s="1"/>
  <c r="F29" i="51" s="1"/>
  <c r="D38" i="50"/>
  <c r="D40" i="51" s="1"/>
  <c r="J40" i="51" s="1"/>
  <c r="F40" i="51" s="1"/>
  <c r="D135" i="50"/>
  <c r="D138" i="51" s="1"/>
  <c r="D111" i="50"/>
  <c r="D63" i="50"/>
  <c r="D66" i="51" s="1"/>
  <c r="D53" i="51"/>
  <c r="D237" i="50"/>
  <c r="E237" i="50" s="1"/>
  <c r="F237" i="50" s="1"/>
  <c r="D241" i="50"/>
  <c r="E241" i="50" s="1"/>
  <c r="F241" i="50" s="1"/>
  <c r="D65" i="51"/>
  <c r="J97" i="51"/>
  <c r="F97" i="51" s="1"/>
  <c r="N97" i="51"/>
  <c r="D105" i="50"/>
  <c r="D115" i="50"/>
  <c r="D126" i="50"/>
  <c r="D137" i="50"/>
  <c r="D147" i="50"/>
  <c r="D156" i="51"/>
  <c r="O160" i="50"/>
  <c r="D221" i="50"/>
  <c r="E221" i="50" s="1"/>
  <c r="F221" i="50" s="1"/>
  <c r="J76" i="51"/>
  <c r="D20" i="50"/>
  <c r="D28" i="50"/>
  <c r="D30" i="51" s="1"/>
  <c r="J30" i="51" s="1"/>
  <c r="F30" i="51" s="1"/>
  <c r="D39" i="50"/>
  <c r="D41" i="51" s="1"/>
  <c r="J41" i="51" s="1"/>
  <c r="F41" i="51" s="1"/>
  <c r="N49" i="51"/>
  <c r="J49" i="51"/>
  <c r="D55" i="50"/>
  <c r="D67" i="51"/>
  <c r="D258" i="50"/>
  <c r="E258" i="50" s="1"/>
  <c r="F258" i="50" s="1"/>
  <c r="D74" i="50"/>
  <c r="D77" i="51" s="1"/>
  <c r="D222" i="50"/>
  <c r="E222" i="50" s="1"/>
  <c r="F222" i="50" s="1"/>
  <c r="D88" i="51"/>
  <c r="D96" i="50"/>
  <c r="J109" i="51"/>
  <c r="F109" i="51" s="1"/>
  <c r="N109" i="51"/>
  <c r="D117" i="50"/>
  <c r="D120" i="51" s="1"/>
  <c r="D128" i="50"/>
  <c r="D131" i="51" s="1"/>
  <c r="D138" i="50"/>
  <c r="D149" i="50"/>
  <c r="D152" i="51" s="1"/>
  <c r="D159" i="50"/>
  <c r="D158" i="50"/>
  <c r="D162" i="51" s="1"/>
  <c r="N161" i="51"/>
  <c r="J161" i="51"/>
  <c r="R161" i="51"/>
  <c r="V161" i="51"/>
  <c r="D249" i="50"/>
  <c r="E249" i="50" s="1"/>
  <c r="F249" i="50" s="1"/>
  <c r="D274" i="50"/>
  <c r="E274" i="50" s="1"/>
  <c r="F274" i="50" s="1"/>
  <c r="N48" i="51"/>
  <c r="F48" i="51" s="1"/>
  <c r="J48" i="51"/>
  <c r="D107" i="51"/>
  <c r="D246" i="50"/>
  <c r="E246" i="50" s="1"/>
  <c r="F246" i="50" s="1"/>
  <c r="D54" i="51"/>
  <c r="D256" i="50"/>
  <c r="E256" i="50" s="1"/>
  <c r="F256" i="50" s="1"/>
  <c r="D65" i="50"/>
  <c r="D75" i="50"/>
  <c r="J89" i="51"/>
  <c r="N89" i="51"/>
  <c r="D100" i="51"/>
  <c r="D107" i="50"/>
  <c r="D110" i="51" s="1"/>
  <c r="D121" i="51"/>
  <c r="D270" i="50"/>
  <c r="E270" i="50" s="1"/>
  <c r="F270" i="50" s="1"/>
  <c r="D273" i="50"/>
  <c r="E273" i="50" s="1"/>
  <c r="F273" i="50" s="1"/>
  <c r="D132" i="51"/>
  <c r="D139" i="50"/>
  <c r="N19" i="51"/>
  <c r="R19" i="51"/>
  <c r="J19" i="51"/>
  <c r="F19" i="51" s="1"/>
  <c r="D57" i="51"/>
  <c r="N117" i="51"/>
  <c r="J117" i="51"/>
  <c r="F117" i="51" s="1"/>
  <c r="D4" i="51"/>
  <c r="D236" i="50"/>
  <c r="D11" i="50"/>
  <c r="D51" i="51"/>
  <c r="D157" i="51"/>
  <c r="N165" i="51"/>
  <c r="F165" i="51" s="1"/>
  <c r="R165" i="51"/>
  <c r="V165" i="51"/>
  <c r="J165" i="51"/>
  <c r="D4" i="50"/>
  <c r="D12" i="50"/>
  <c r="D23" i="50"/>
  <c r="D31" i="50"/>
  <c r="D33" i="51" s="1"/>
  <c r="J33" i="51" s="1"/>
  <c r="F33" i="51" s="1"/>
  <c r="D41" i="50"/>
  <c r="D43" i="51" s="1"/>
  <c r="J43" i="51" s="1"/>
  <c r="F43" i="51" s="1"/>
  <c r="D50" i="51"/>
  <c r="D278" i="50"/>
  <c r="D238" i="50"/>
  <c r="E238" i="50" s="1"/>
  <c r="F238" i="50" s="1"/>
  <c r="D47" i="51"/>
  <c r="N56" i="50"/>
  <c r="D66" i="50"/>
  <c r="N80" i="51"/>
  <c r="J80" i="51"/>
  <c r="D88" i="50"/>
  <c r="D91" i="51" s="1"/>
  <c r="D98" i="50"/>
  <c r="D109" i="50"/>
  <c r="D120" i="50"/>
  <c r="J133" i="51"/>
  <c r="F133" i="51" s="1"/>
  <c r="N133" i="51"/>
  <c r="D141" i="50"/>
  <c r="D150" i="50"/>
  <c r="R171" i="51"/>
  <c r="F171" i="51" s="1"/>
  <c r="J171" i="51"/>
  <c r="V171" i="51"/>
  <c r="N171" i="51"/>
  <c r="D264" i="50"/>
  <c r="E264" i="50" s="1"/>
  <c r="F264" i="50" s="1"/>
  <c r="D285" i="50"/>
  <c r="E285" i="50" s="1"/>
  <c r="F285" i="50" s="1"/>
  <c r="D3" i="51"/>
  <c r="R18" i="51"/>
  <c r="N102" i="51"/>
  <c r="R15" i="51"/>
  <c r="N15" i="51"/>
  <c r="J15" i="51"/>
  <c r="F15" i="51" s="1"/>
  <c r="D220" i="50"/>
  <c r="E220" i="50" s="1"/>
  <c r="F220" i="50" s="1"/>
  <c r="D195" i="50"/>
  <c r="E195" i="50" s="1"/>
  <c r="N113" i="51"/>
  <c r="J113" i="51"/>
  <c r="F113" i="51" s="1"/>
  <c r="D226" i="50"/>
  <c r="E226" i="50" s="1"/>
  <c r="F226" i="50" s="1"/>
  <c r="D124" i="51"/>
  <c r="N145" i="51"/>
  <c r="J145" i="51"/>
  <c r="V166" i="51"/>
  <c r="N166" i="51"/>
  <c r="J166" i="51"/>
  <c r="R166" i="51"/>
  <c r="N172" i="51"/>
  <c r="V172" i="51"/>
  <c r="R172" i="51"/>
  <c r="F172" i="51" s="1"/>
  <c r="J172" i="51"/>
  <c r="D70" i="51"/>
  <c r="F92" i="51"/>
  <c r="F90" i="51"/>
  <c r="D5" i="50"/>
  <c r="D13" i="50"/>
  <c r="D100" i="50"/>
  <c r="D124" i="50"/>
  <c r="D127" i="51" s="1"/>
  <c r="D148" i="50"/>
  <c r="D151" i="51" s="1"/>
  <c r="S171" i="50"/>
  <c r="F167" i="51"/>
  <c r="F170" i="51"/>
  <c r="F168" i="51"/>
  <c r="F145" i="51"/>
  <c r="F76" i="51"/>
  <c r="F139" i="51"/>
  <c r="F161" i="51"/>
  <c r="F166" i="51"/>
  <c r="F115" i="51"/>
  <c r="D81" i="49"/>
  <c r="D285" i="48"/>
  <c r="E285" i="48" s="1"/>
  <c r="F285" i="48" s="1"/>
  <c r="D18" i="49"/>
  <c r="D86" i="49"/>
  <c r="D286" i="48"/>
  <c r="E286" i="48" s="1"/>
  <c r="F286" i="48" s="1"/>
  <c r="N168" i="49"/>
  <c r="F168" i="49" s="1"/>
  <c r="J168" i="49"/>
  <c r="N23" i="49"/>
  <c r="R23" i="49"/>
  <c r="J23" i="49"/>
  <c r="F23" i="49" s="1"/>
  <c r="D58" i="49"/>
  <c r="D219" i="48"/>
  <c r="E219" i="48" s="1"/>
  <c r="F219" i="48" s="1"/>
  <c r="D193" i="48"/>
  <c r="E193" i="48" s="1"/>
  <c r="N91" i="49"/>
  <c r="J91" i="49"/>
  <c r="D114" i="48"/>
  <c r="N158" i="49"/>
  <c r="J158" i="49"/>
  <c r="N17" i="49"/>
  <c r="R17" i="49"/>
  <c r="J17" i="49"/>
  <c r="F17" i="49" s="1"/>
  <c r="N25" i="49"/>
  <c r="J25" i="49"/>
  <c r="R25" i="49"/>
  <c r="D134" i="48"/>
  <c r="D44" i="48"/>
  <c r="D56" i="48"/>
  <c r="D122" i="48"/>
  <c r="D110" i="48"/>
  <c r="D113" i="49" s="1"/>
  <c r="D80" i="48"/>
  <c r="D86" i="48"/>
  <c r="D89" i="49" s="1"/>
  <c r="D128" i="48"/>
  <c r="D131" i="49" s="1"/>
  <c r="D116" i="48"/>
  <c r="D68" i="48"/>
  <c r="D50" i="48"/>
  <c r="D192" i="48" s="1"/>
  <c r="E192" i="48" s="1"/>
  <c r="N73" i="49"/>
  <c r="J73" i="49"/>
  <c r="F73" i="49" s="1"/>
  <c r="N118" i="49"/>
  <c r="J118" i="49"/>
  <c r="F118" i="49" s="1"/>
  <c r="D3" i="48"/>
  <c r="D23" i="48"/>
  <c r="D7" i="48"/>
  <c r="D15" i="48"/>
  <c r="D19" i="48"/>
  <c r="D186" i="48" s="1"/>
  <c r="E186" i="48" s="1"/>
  <c r="D11" i="48"/>
  <c r="D13" i="48"/>
  <c r="D256" i="48"/>
  <c r="E256" i="48" s="1"/>
  <c r="F256" i="48" s="1"/>
  <c r="D54" i="49"/>
  <c r="D92" i="48"/>
  <c r="D95" i="49" s="1"/>
  <c r="D120" i="48"/>
  <c r="D39" i="49"/>
  <c r="J39" i="49" s="1"/>
  <c r="F39" i="49" s="1"/>
  <c r="D189" i="48"/>
  <c r="E189" i="48" s="1"/>
  <c r="D188" i="48"/>
  <c r="D36" i="49"/>
  <c r="J36" i="49" s="1"/>
  <c r="F36" i="49" s="1"/>
  <c r="D61" i="49"/>
  <c r="D257" i="48"/>
  <c r="E257" i="48" s="1"/>
  <c r="F257" i="48" s="1"/>
  <c r="D74" i="48"/>
  <c r="D77" i="49" s="1"/>
  <c r="D98" i="48"/>
  <c r="D159" i="48"/>
  <c r="D165" i="48"/>
  <c r="D169" i="49" s="1"/>
  <c r="D158" i="48"/>
  <c r="D162" i="49" s="1"/>
  <c r="R9" i="49"/>
  <c r="N9" i="49"/>
  <c r="J9" i="49"/>
  <c r="F9" i="49" s="1"/>
  <c r="D21" i="49"/>
  <c r="D82" i="48"/>
  <c r="D64" i="48"/>
  <c r="D112" i="48"/>
  <c r="D115" i="49" s="1"/>
  <c r="D100" i="48"/>
  <c r="D52" i="48"/>
  <c r="D55" i="49" s="1"/>
  <c r="D142" i="48"/>
  <c r="D145" i="49" s="1"/>
  <c r="D118" i="48"/>
  <c r="D46" i="48"/>
  <c r="D148" i="48"/>
  <c r="D151" i="49" s="1"/>
  <c r="D106" i="48"/>
  <c r="D109" i="49" s="1"/>
  <c r="D76" i="48"/>
  <c r="D79" i="49" s="1"/>
  <c r="D94" i="48"/>
  <c r="D97" i="49" s="1"/>
  <c r="N62" i="49"/>
  <c r="J62" i="49"/>
  <c r="F62" i="49" s="1"/>
  <c r="D124" i="48"/>
  <c r="D127" i="49" s="1"/>
  <c r="D150" i="48"/>
  <c r="N170" i="49"/>
  <c r="F170" i="49" s="1"/>
  <c r="J170" i="49"/>
  <c r="D5" i="48"/>
  <c r="N56" i="49"/>
  <c r="J56" i="49"/>
  <c r="D62" i="48"/>
  <c r="D104" i="48"/>
  <c r="D130" i="48"/>
  <c r="D161" i="48"/>
  <c r="D165" i="49" s="1"/>
  <c r="D167" i="48"/>
  <c r="D171" i="49" s="1"/>
  <c r="D162" i="48"/>
  <c r="D166" i="49" s="1"/>
  <c r="D168" i="48"/>
  <c r="D172" i="49" s="1"/>
  <c r="R7" i="49"/>
  <c r="N7" i="49"/>
  <c r="J7" i="49"/>
  <c r="D192" i="49"/>
  <c r="E192" i="49" s="1"/>
  <c r="N134" i="49"/>
  <c r="J134" i="49"/>
  <c r="F134" i="49" s="1"/>
  <c r="N108" i="49"/>
  <c r="J108" i="49"/>
  <c r="D136" i="48"/>
  <c r="D151" i="48"/>
  <c r="P154" i="48"/>
  <c r="B209" i="48" s="1"/>
  <c r="E278" i="48"/>
  <c r="N4" i="48"/>
  <c r="D1" i="48"/>
  <c r="D21" i="48"/>
  <c r="D102" i="48"/>
  <c r="D48" i="48"/>
  <c r="D144" i="48"/>
  <c r="D132" i="48"/>
  <c r="D90" i="48"/>
  <c r="D72" i="48"/>
  <c r="D138" i="48"/>
  <c r="D96" i="48"/>
  <c r="D60" i="48"/>
  <c r="D54" i="48"/>
  <c r="D126" i="48"/>
  <c r="D84" i="48"/>
  <c r="D66" i="48"/>
  <c r="D108" i="48"/>
  <c r="D9" i="48"/>
  <c r="D124" i="49"/>
  <c r="D143" i="49"/>
  <c r="D252" i="48"/>
  <c r="E252" i="48" s="1"/>
  <c r="F252" i="48" s="1"/>
  <c r="D146" i="48"/>
  <c r="D149" i="49" s="1"/>
  <c r="D156" i="48"/>
  <c r="D160" i="49" s="1"/>
  <c r="D155" i="48"/>
  <c r="D159" i="49" s="1"/>
  <c r="D78" i="49"/>
  <c r="D261" i="48"/>
  <c r="E261" i="48" s="1"/>
  <c r="F261" i="48" s="1"/>
  <c r="D140" i="49"/>
  <c r="D298" i="48"/>
  <c r="E298" i="48" s="1"/>
  <c r="F298" i="48" s="1"/>
  <c r="D220" i="48"/>
  <c r="E220" i="48" s="1"/>
  <c r="F220" i="48" s="1"/>
  <c r="D191" i="49"/>
  <c r="E191" i="49" s="1"/>
  <c r="D135" i="48"/>
  <c r="D138" i="49" s="1"/>
  <c r="D111" i="48"/>
  <c r="D87" i="48"/>
  <c r="D141" i="48"/>
  <c r="D117" i="48"/>
  <c r="D120" i="49" s="1"/>
  <c r="D93" i="48"/>
  <c r="D255" i="48"/>
  <c r="E255" i="48" s="1"/>
  <c r="F255" i="48" s="1"/>
  <c r="D5" i="49"/>
  <c r="D234" i="48"/>
  <c r="E234" i="48" s="1"/>
  <c r="F234" i="48" s="1"/>
  <c r="D19" i="49"/>
  <c r="D235" i="48"/>
  <c r="E235" i="48" s="1"/>
  <c r="F235" i="48" s="1"/>
  <c r="D31" i="48"/>
  <c r="D33" i="49" s="1"/>
  <c r="J33" i="49" s="1"/>
  <c r="F33" i="49" s="1"/>
  <c r="D39" i="48"/>
  <c r="D41" i="49" s="1"/>
  <c r="J41" i="49" s="1"/>
  <c r="F41" i="49" s="1"/>
  <c r="D52" i="49"/>
  <c r="D218" i="48"/>
  <c r="D277" i="48"/>
  <c r="E277" i="48" s="1"/>
  <c r="F277" i="48" s="1"/>
  <c r="D150" i="49"/>
  <c r="D153" i="48"/>
  <c r="D152" i="48"/>
  <c r="N84" i="49"/>
  <c r="D40" i="48"/>
  <c r="D85" i="48"/>
  <c r="P177" i="48"/>
  <c r="D11" i="49"/>
  <c r="N102" i="49"/>
  <c r="D12" i="48"/>
  <c r="D33" i="48"/>
  <c r="D35" i="49" s="1"/>
  <c r="J35" i="49" s="1"/>
  <c r="F35" i="49" s="1"/>
  <c r="D61" i="48"/>
  <c r="D69" i="48"/>
  <c r="D77" i="48"/>
  <c r="D80" i="49" s="1"/>
  <c r="D97" i="48"/>
  <c r="D107" i="48"/>
  <c r="D110" i="49" s="1"/>
  <c r="D129" i="48"/>
  <c r="D139" i="48"/>
  <c r="H149" i="48"/>
  <c r="H150" i="48" s="1"/>
  <c r="H167" i="48"/>
  <c r="I167" i="48" s="1"/>
  <c r="D191" i="48"/>
  <c r="N3" i="49"/>
  <c r="J48" i="49"/>
  <c r="F48" i="49" s="1"/>
  <c r="D70" i="49"/>
  <c r="F91" i="49"/>
  <c r="F126" i="49"/>
  <c r="N66" i="49"/>
  <c r="J66" i="49"/>
  <c r="N92" i="49"/>
  <c r="J92" i="49"/>
  <c r="F92" i="49" s="1"/>
  <c r="N164" i="49"/>
  <c r="J164" i="49"/>
  <c r="J50" i="49"/>
  <c r="F50" i="49" s="1"/>
  <c r="F108" i="49"/>
  <c r="D28" i="48"/>
  <c r="D30" i="49" s="1"/>
  <c r="J30" i="49" s="1"/>
  <c r="F30" i="49" s="1"/>
  <c r="R15" i="49"/>
  <c r="N15" i="49"/>
  <c r="J15" i="49"/>
  <c r="F15" i="49" s="1"/>
  <c r="J46" i="49"/>
  <c r="F46" i="49" s="1"/>
  <c r="N46" i="49"/>
  <c r="N74" i="49"/>
  <c r="J74" i="49"/>
  <c r="D127" i="48"/>
  <c r="D103" i="48"/>
  <c r="D79" i="48"/>
  <c r="D133" i="48"/>
  <c r="D109" i="48"/>
  <c r="D143" i="48"/>
  <c r="D146" i="49" s="1"/>
  <c r="D119" i="48"/>
  <c r="D95" i="48"/>
  <c r="D98" i="49" s="1"/>
  <c r="D149" i="48"/>
  <c r="D152" i="49" s="1"/>
  <c r="D125" i="48"/>
  <c r="D128" i="49" s="1"/>
  <c r="D101" i="48"/>
  <c r="D259" i="48"/>
  <c r="E259" i="48" s="1"/>
  <c r="F259" i="48" s="1"/>
  <c r="N60" i="49"/>
  <c r="J60" i="49"/>
  <c r="D65" i="48"/>
  <c r="D73" i="48"/>
  <c r="D91" i="48"/>
  <c r="D113" i="48"/>
  <c r="D116" i="49" s="1"/>
  <c r="J126" i="49"/>
  <c r="N126" i="49"/>
  <c r="D145" i="48"/>
  <c r="D157" i="48"/>
  <c r="P159" i="48"/>
  <c r="D163" i="48"/>
  <c r="H212" i="48"/>
  <c r="D233" i="48"/>
  <c r="F7" i="49"/>
  <c r="B184" i="48"/>
  <c r="F3" i="49"/>
  <c r="F84" i="49"/>
  <c r="B182" i="48"/>
  <c r="F102" i="49"/>
  <c r="F60" i="49"/>
  <c r="F164" i="49"/>
  <c r="F66" i="49"/>
  <c r="F158" i="49"/>
  <c r="F74" i="49"/>
  <c r="F25" i="49"/>
  <c r="E5" i="47"/>
  <c r="F5" i="47"/>
  <c r="J5" i="47"/>
  <c r="H5" i="47"/>
  <c r="D5" i="47"/>
  <c r="G5" i="47"/>
  <c r="C5" i="47"/>
  <c r="D235" i="44"/>
  <c r="D234" i="44"/>
  <c r="D233" i="44"/>
  <c r="D232" i="44"/>
  <c r="D231" i="44"/>
  <c r="D230" i="44"/>
  <c r="D235" i="30"/>
  <c r="D234" i="30"/>
  <c r="D233" i="30"/>
  <c r="D232" i="30"/>
  <c r="D231" i="30"/>
  <c r="D230" i="30"/>
  <c r="D235" i="40"/>
  <c r="D234" i="40"/>
  <c r="D233" i="40"/>
  <c r="D232" i="40"/>
  <c r="D231" i="40"/>
  <c r="D230" i="40"/>
  <c r="D235" i="33"/>
  <c r="D234" i="33"/>
  <c r="D233" i="33"/>
  <c r="D232" i="33"/>
  <c r="D231" i="33"/>
  <c r="D230" i="33"/>
  <c r="D235" i="27"/>
  <c r="D234" i="27"/>
  <c r="D233" i="27"/>
  <c r="D232" i="27"/>
  <c r="D231" i="27"/>
  <c r="D230" i="27"/>
  <c r="D235" i="25"/>
  <c r="D234" i="25"/>
  <c r="D233" i="25"/>
  <c r="D232" i="25"/>
  <c r="D231" i="25"/>
  <c r="D230" i="25"/>
  <c r="D217" i="25"/>
  <c r="D216" i="25"/>
  <c r="D215" i="25"/>
  <c r="D214" i="25"/>
  <c r="D235" i="36"/>
  <c r="D234" i="36"/>
  <c r="D233" i="36"/>
  <c r="D232" i="36"/>
  <c r="D231" i="36"/>
  <c r="D230" i="36"/>
  <c r="D235" i="21"/>
  <c r="D234" i="21"/>
  <c r="D233" i="21"/>
  <c r="D232" i="21"/>
  <c r="D231" i="21"/>
  <c r="D230" i="21"/>
  <c r="D301" i="38"/>
  <c r="D300" i="38"/>
  <c r="D299" i="38"/>
  <c r="D298" i="38"/>
  <c r="D297" i="38"/>
  <c r="D296" i="38"/>
  <c r="D295" i="38"/>
  <c r="D294" i="38"/>
  <c r="D293" i="38"/>
  <c r="D292" i="38"/>
  <c r="D291" i="38"/>
  <c r="D290" i="38"/>
  <c r="D289" i="38"/>
  <c r="D288" i="38"/>
  <c r="D287" i="38"/>
  <c r="D286" i="38"/>
  <c r="D285" i="38"/>
  <c r="D284" i="38"/>
  <c r="D283" i="38"/>
  <c r="D282" i="38"/>
  <c r="D281" i="38"/>
  <c r="D280" i="38"/>
  <c r="D279" i="38"/>
  <c r="D278" i="38"/>
  <c r="D277" i="38"/>
  <c r="D276" i="38"/>
  <c r="D275" i="38"/>
  <c r="D274" i="38"/>
  <c r="D273" i="38"/>
  <c r="D272" i="38"/>
  <c r="D271" i="38"/>
  <c r="D270" i="38"/>
  <c r="D269" i="38"/>
  <c r="D268" i="38"/>
  <c r="D267" i="38"/>
  <c r="D266" i="38"/>
  <c r="D265" i="38"/>
  <c r="D264" i="38"/>
  <c r="D263" i="38"/>
  <c r="D262" i="38"/>
  <c r="D261" i="38"/>
  <c r="D260" i="38"/>
  <c r="D259" i="38"/>
  <c r="D258" i="38"/>
  <c r="D257" i="38"/>
  <c r="D256" i="38"/>
  <c r="D255" i="38"/>
  <c r="D254" i="38"/>
  <c r="D253" i="38"/>
  <c r="D252" i="38"/>
  <c r="D250" i="38"/>
  <c r="D249" i="38"/>
  <c r="D247" i="38"/>
  <c r="D246" i="38"/>
  <c r="D244" i="38"/>
  <c r="D243" i="38"/>
  <c r="D241" i="38"/>
  <c r="D240" i="38"/>
  <c r="D238" i="38"/>
  <c r="D237" i="38"/>
  <c r="D235" i="38"/>
  <c r="D234" i="38"/>
  <c r="D233" i="38"/>
  <c r="D232" i="38"/>
  <c r="D231" i="38"/>
  <c r="D230" i="38"/>
  <c r="D229" i="38"/>
  <c r="D228" i="38"/>
  <c r="D226" i="38"/>
  <c r="D225" i="38"/>
  <c r="D224" i="38"/>
  <c r="D222" i="38"/>
  <c r="D221" i="38"/>
  <c r="D220" i="38"/>
  <c r="D218" i="38"/>
  <c r="D198" i="52" l="1"/>
  <c r="E198" i="52" s="1"/>
  <c r="D189" i="52"/>
  <c r="E189" i="52" s="1"/>
  <c r="E185" i="52"/>
  <c r="E202" i="52"/>
  <c r="D207" i="52"/>
  <c r="E207" i="52" s="1"/>
  <c r="D199" i="52"/>
  <c r="E199" i="52" s="1"/>
  <c r="D197" i="52"/>
  <c r="E197" i="52" s="1"/>
  <c r="D195" i="52"/>
  <c r="E195" i="52" s="1"/>
  <c r="D196" i="52"/>
  <c r="E196" i="52" s="1"/>
  <c r="D194" i="52"/>
  <c r="D193" i="52"/>
  <c r="E193" i="52" s="1"/>
  <c r="E190" i="52"/>
  <c r="F89" i="51"/>
  <c r="F81" i="51"/>
  <c r="F80" i="51"/>
  <c r="F79" i="51"/>
  <c r="F49" i="51"/>
  <c r="D103" i="51"/>
  <c r="D266" i="50"/>
  <c r="E266" i="50" s="1"/>
  <c r="F266" i="50" s="1"/>
  <c r="J70" i="51"/>
  <c r="F70" i="51" s="1"/>
  <c r="N70" i="51"/>
  <c r="D13" i="51"/>
  <c r="D263" i="50"/>
  <c r="E263" i="50" s="1"/>
  <c r="F263" i="50" s="1"/>
  <c r="D261" i="50"/>
  <c r="E261" i="50" s="1"/>
  <c r="F261" i="50" s="1"/>
  <c r="D78" i="51"/>
  <c r="N152" i="51"/>
  <c r="J152" i="51"/>
  <c r="F152" i="51" s="1"/>
  <c r="D150" i="51"/>
  <c r="D277" i="50"/>
  <c r="E277" i="50" s="1"/>
  <c r="F277" i="50" s="1"/>
  <c r="N22" i="51"/>
  <c r="R22" i="51"/>
  <c r="J22" i="51"/>
  <c r="F22" i="51" s="1"/>
  <c r="D208" i="50"/>
  <c r="E208" i="50" s="1"/>
  <c r="D148" i="51"/>
  <c r="N62" i="51"/>
  <c r="J62" i="51"/>
  <c r="F62" i="51" s="1"/>
  <c r="D243" i="50"/>
  <c r="E243" i="50" s="1"/>
  <c r="F243" i="50" s="1"/>
  <c r="D59" i="51"/>
  <c r="D190" i="50"/>
  <c r="E190" i="50" s="1"/>
  <c r="D147" i="51"/>
  <c r="D300" i="50"/>
  <c r="E300" i="50" s="1"/>
  <c r="F300" i="50" s="1"/>
  <c r="D87" i="51"/>
  <c r="D287" i="50"/>
  <c r="E287" i="50" s="1"/>
  <c r="F287" i="50" s="1"/>
  <c r="D16" i="51"/>
  <c r="D245" i="50"/>
  <c r="E245" i="50" s="1"/>
  <c r="F245" i="50" s="1"/>
  <c r="N46" i="51"/>
  <c r="F46" i="51" s="1"/>
  <c r="J46" i="51"/>
  <c r="D14" i="51"/>
  <c r="D185" i="50"/>
  <c r="E185" i="50" s="1"/>
  <c r="D123" i="51"/>
  <c r="D295" i="50"/>
  <c r="E295" i="50" s="1"/>
  <c r="F295" i="50" s="1"/>
  <c r="J47" i="51"/>
  <c r="N47" i="51"/>
  <c r="F47" i="51" s="1"/>
  <c r="D5" i="51"/>
  <c r="D255" i="50"/>
  <c r="R157" i="51"/>
  <c r="J157" i="51"/>
  <c r="N157" i="51"/>
  <c r="V157" i="51"/>
  <c r="F157" i="51" s="1"/>
  <c r="D280" i="50"/>
  <c r="E280" i="50" s="1"/>
  <c r="F280" i="50" s="1"/>
  <c r="D282" i="50"/>
  <c r="E282" i="50" s="1"/>
  <c r="F282" i="50" s="1"/>
  <c r="D68" i="51"/>
  <c r="D141" i="51"/>
  <c r="D299" i="50"/>
  <c r="E299" i="50" s="1"/>
  <c r="F299" i="50" s="1"/>
  <c r="D198" i="50"/>
  <c r="E198" i="50" s="1"/>
  <c r="D140" i="51"/>
  <c r="D298" i="50"/>
  <c r="E298" i="50" s="1"/>
  <c r="F298" i="50" s="1"/>
  <c r="D20" i="51"/>
  <c r="D248" i="50"/>
  <c r="E248" i="50" s="1"/>
  <c r="F248" i="50" s="1"/>
  <c r="D86" i="51"/>
  <c r="D286" i="50"/>
  <c r="E286" i="50" s="1"/>
  <c r="F286" i="50" s="1"/>
  <c r="D137" i="51"/>
  <c r="D253" i="50"/>
  <c r="E253" i="50" s="1"/>
  <c r="F253" i="50" s="1"/>
  <c r="D186" i="50"/>
  <c r="E186" i="50" s="1"/>
  <c r="D136" i="51"/>
  <c r="D206" i="50"/>
  <c r="E206" i="50" s="1"/>
  <c r="D229" i="50"/>
  <c r="E229" i="50" s="1"/>
  <c r="F229" i="50" s="1"/>
  <c r="J83" i="51"/>
  <c r="F83" i="51" s="1"/>
  <c r="N83" i="51"/>
  <c r="D292" i="50"/>
  <c r="E292" i="50" s="1"/>
  <c r="F292" i="50" s="1"/>
  <c r="D111" i="51"/>
  <c r="G214" i="50"/>
  <c r="E214" i="50"/>
  <c r="D6" i="51"/>
  <c r="D231" i="50"/>
  <c r="E231" i="50" s="1"/>
  <c r="F231" i="50" s="1"/>
  <c r="D112" i="51"/>
  <c r="D202" i="50"/>
  <c r="E202" i="50" s="1"/>
  <c r="N51" i="51"/>
  <c r="J51" i="51"/>
  <c r="N57" i="51"/>
  <c r="J57" i="51"/>
  <c r="F57" i="51" s="1"/>
  <c r="J121" i="51"/>
  <c r="F121" i="51" s="1"/>
  <c r="N121" i="51"/>
  <c r="N77" i="51"/>
  <c r="F77" i="51" s="1"/>
  <c r="J77" i="51"/>
  <c r="D271" i="50"/>
  <c r="E271" i="50" s="1"/>
  <c r="F271" i="50" s="1"/>
  <c r="D21" i="51"/>
  <c r="D129" i="51"/>
  <c r="D296" i="50"/>
  <c r="E296" i="50" s="1"/>
  <c r="F296" i="50" s="1"/>
  <c r="N53" i="51"/>
  <c r="J53" i="51"/>
  <c r="F53" i="51" s="1"/>
  <c r="N128" i="51"/>
  <c r="J128" i="51"/>
  <c r="F128" i="51" s="1"/>
  <c r="J96" i="51"/>
  <c r="F96" i="51" s="1"/>
  <c r="N96" i="51"/>
  <c r="D210" i="50"/>
  <c r="E210" i="50" s="1"/>
  <c r="N116" i="51"/>
  <c r="J116" i="51"/>
  <c r="F116" i="51" s="1"/>
  <c r="D135" i="51"/>
  <c r="D297" i="50"/>
  <c r="E297" i="50" s="1"/>
  <c r="F297" i="50" s="1"/>
  <c r="J134" i="51"/>
  <c r="F134" i="51" s="1"/>
  <c r="N134" i="51"/>
  <c r="D209" i="50"/>
  <c r="N124" i="51"/>
  <c r="J124" i="51"/>
  <c r="F124" i="51" s="1"/>
  <c r="D101" i="51"/>
  <c r="D247" i="50"/>
  <c r="E247" i="50" s="1"/>
  <c r="F247" i="50" s="1"/>
  <c r="E278" i="50"/>
  <c r="D279" i="50"/>
  <c r="E279" i="50" s="1"/>
  <c r="F279" i="50" s="1"/>
  <c r="N110" i="51"/>
  <c r="J110" i="51"/>
  <c r="F110" i="51" s="1"/>
  <c r="J54" i="51"/>
  <c r="F54" i="51" s="1"/>
  <c r="N54" i="51"/>
  <c r="J120" i="51"/>
  <c r="F120" i="51" s="1"/>
  <c r="N120" i="51"/>
  <c r="D203" i="50"/>
  <c r="E203" i="50" s="1"/>
  <c r="D118" i="51"/>
  <c r="J66" i="51"/>
  <c r="F66" i="51" s="1"/>
  <c r="N66" i="51"/>
  <c r="J10" i="51"/>
  <c r="F10" i="51" s="1"/>
  <c r="R10" i="51"/>
  <c r="N10" i="51"/>
  <c r="D194" i="50"/>
  <c r="E194" i="50" s="1"/>
  <c r="D291" i="50"/>
  <c r="E291" i="50" s="1"/>
  <c r="F291" i="50" s="1"/>
  <c r="D105" i="51"/>
  <c r="D218" i="50"/>
  <c r="D52" i="51"/>
  <c r="D192" i="50"/>
  <c r="E192" i="50" s="1"/>
  <c r="Q171" i="50"/>
  <c r="O171" i="50" s="1"/>
  <c r="D171" i="50" s="1"/>
  <c r="D176" i="51" s="1"/>
  <c r="J176" i="51" s="1"/>
  <c r="F176" i="51" s="1"/>
  <c r="Q170" i="50"/>
  <c r="O170" i="50" s="1"/>
  <c r="D170" i="50" s="1"/>
  <c r="D175" i="51" s="1"/>
  <c r="J175" i="51" s="1"/>
  <c r="F175" i="51" s="1"/>
  <c r="Q169" i="50"/>
  <c r="O169" i="50" s="1"/>
  <c r="N72" i="51"/>
  <c r="J72" i="51"/>
  <c r="F72" i="51" s="1"/>
  <c r="D82" i="51"/>
  <c r="D197" i="50"/>
  <c r="E197" i="50" s="1"/>
  <c r="N74" i="51"/>
  <c r="J74" i="51"/>
  <c r="F74" i="51" s="1"/>
  <c r="D9" i="51"/>
  <c r="D259" i="50"/>
  <c r="E259" i="50" s="1"/>
  <c r="F259" i="50" s="1"/>
  <c r="R155" i="51"/>
  <c r="N155" i="51"/>
  <c r="V155" i="51"/>
  <c r="F155" i="51" s="1"/>
  <c r="D201" i="51" s="1"/>
  <c r="J155" i="51"/>
  <c r="J11" i="51"/>
  <c r="F11" i="51" s="1"/>
  <c r="R11" i="51"/>
  <c r="N11" i="51"/>
  <c r="J131" i="51"/>
  <c r="F131" i="51" s="1"/>
  <c r="N131" i="51"/>
  <c r="Q173" i="50"/>
  <c r="O173" i="50" s="1"/>
  <c r="D173" i="50" s="1"/>
  <c r="D178" i="51" s="1"/>
  <c r="J178" i="51" s="1"/>
  <c r="F178" i="51" s="1"/>
  <c r="Q172" i="50"/>
  <c r="O172" i="50" s="1"/>
  <c r="D172" i="50" s="1"/>
  <c r="Q174" i="50"/>
  <c r="O174" i="50" s="1"/>
  <c r="D174" i="50" s="1"/>
  <c r="D179" i="51" s="1"/>
  <c r="J179" i="51" s="1"/>
  <c r="F179" i="51" s="1"/>
  <c r="N91" i="51"/>
  <c r="F91" i="51" s="1"/>
  <c r="J91" i="51"/>
  <c r="J50" i="51"/>
  <c r="N50" i="51"/>
  <c r="F50" i="51" s="1"/>
  <c r="D12" i="51"/>
  <c r="D242" i="50"/>
  <c r="E242" i="50" s="1"/>
  <c r="F242" i="50" s="1"/>
  <c r="D225" i="50"/>
  <c r="E225" i="50" s="1"/>
  <c r="F225" i="50" s="1"/>
  <c r="N67" i="51"/>
  <c r="J67" i="51"/>
  <c r="F67" i="51" s="1"/>
  <c r="D108" i="51"/>
  <c r="D268" i="50"/>
  <c r="E268" i="50" s="1"/>
  <c r="F268" i="50" s="1"/>
  <c r="D114" i="51"/>
  <c r="D269" i="50"/>
  <c r="E269" i="50" s="1"/>
  <c r="F269" i="50" s="1"/>
  <c r="D183" i="50"/>
  <c r="E183" i="50" s="1"/>
  <c r="N64" i="51"/>
  <c r="J64" i="51"/>
  <c r="F64" i="51" s="1"/>
  <c r="N85" i="51"/>
  <c r="J85" i="51"/>
  <c r="F85" i="51" s="1"/>
  <c r="D94" i="51"/>
  <c r="D199" i="50"/>
  <c r="E199" i="50" s="1"/>
  <c r="D223" i="50"/>
  <c r="E223" i="50" s="1"/>
  <c r="F223" i="50" s="1"/>
  <c r="D71" i="51"/>
  <c r="D240" i="50"/>
  <c r="E240" i="50" s="1"/>
  <c r="F240" i="50" s="1"/>
  <c r="D106" i="51"/>
  <c r="D224" i="50"/>
  <c r="E224" i="50" s="1"/>
  <c r="F224" i="50" s="1"/>
  <c r="D201" i="50"/>
  <c r="E201" i="50" s="1"/>
  <c r="J98" i="51"/>
  <c r="F98" i="51" s="1"/>
  <c r="N98" i="51"/>
  <c r="D267" i="50"/>
  <c r="E267" i="50" s="1"/>
  <c r="F267" i="50" s="1"/>
  <c r="D17" i="51"/>
  <c r="B209" i="50"/>
  <c r="B211" i="50"/>
  <c r="E211" i="50" s="1"/>
  <c r="Q175" i="50"/>
  <c r="O175" i="50" s="1"/>
  <c r="D175" i="50" s="1"/>
  <c r="Q176" i="50"/>
  <c r="O176" i="50" s="1"/>
  <c r="D176" i="50" s="1"/>
  <c r="Q177" i="50"/>
  <c r="O177" i="50" s="1"/>
  <c r="D177" i="50" s="1"/>
  <c r="D301" i="50"/>
  <c r="E301" i="50" s="1"/>
  <c r="F301" i="50" s="1"/>
  <c r="D153" i="51"/>
  <c r="E236" i="50"/>
  <c r="J100" i="51"/>
  <c r="F100" i="51" s="1"/>
  <c r="N100" i="51"/>
  <c r="J107" i="51"/>
  <c r="F107" i="51" s="1"/>
  <c r="N107" i="51"/>
  <c r="D58" i="51"/>
  <c r="D219" i="50"/>
  <c r="E219" i="50" s="1"/>
  <c r="F219" i="50" s="1"/>
  <c r="D193" i="50"/>
  <c r="E193" i="50" s="1"/>
  <c r="N138" i="51"/>
  <c r="J138" i="51"/>
  <c r="F138" i="51" s="1"/>
  <c r="D239" i="50"/>
  <c r="E239" i="50" s="1"/>
  <c r="F239" i="50" s="1"/>
  <c r="J84" i="51"/>
  <c r="F84" i="51" s="1"/>
  <c r="N84" i="51"/>
  <c r="N95" i="51"/>
  <c r="J95" i="51"/>
  <c r="F95" i="51" s="1"/>
  <c r="E182" i="50"/>
  <c r="I187" i="50"/>
  <c r="J61" i="51"/>
  <c r="F61" i="51" s="1"/>
  <c r="N61" i="51"/>
  <c r="D130" i="51"/>
  <c r="D205" i="50"/>
  <c r="E205" i="50" s="1"/>
  <c r="D227" i="50"/>
  <c r="E227" i="50" s="1"/>
  <c r="F227" i="50" s="1"/>
  <c r="D294" i="50"/>
  <c r="E294" i="50" s="1"/>
  <c r="F294" i="50" s="1"/>
  <c r="D122" i="51"/>
  <c r="D275" i="50"/>
  <c r="E275" i="50" s="1"/>
  <c r="F275" i="50" s="1"/>
  <c r="D25" i="51"/>
  <c r="R158" i="51"/>
  <c r="N158" i="51"/>
  <c r="V158" i="51"/>
  <c r="F158" i="51" s="1"/>
  <c r="D204" i="51" s="1"/>
  <c r="E204" i="51" s="1"/>
  <c r="J158" i="51"/>
  <c r="N126" i="51"/>
  <c r="J126" i="51"/>
  <c r="F126" i="51" s="1"/>
  <c r="N151" i="51"/>
  <c r="J151" i="51"/>
  <c r="F151" i="51" s="1"/>
  <c r="R3" i="51"/>
  <c r="J3" i="51"/>
  <c r="F3" i="51" s="1"/>
  <c r="N3" i="51"/>
  <c r="D144" i="51"/>
  <c r="D276" i="50"/>
  <c r="E276" i="50" s="1"/>
  <c r="F276" i="50" s="1"/>
  <c r="J4" i="51"/>
  <c r="F4" i="51" s="1"/>
  <c r="R4" i="51"/>
  <c r="N4" i="51"/>
  <c r="D142" i="51"/>
  <c r="D228" i="50"/>
  <c r="E228" i="50" s="1"/>
  <c r="F228" i="50" s="1"/>
  <c r="D207" i="50"/>
  <c r="E207" i="50" s="1"/>
  <c r="V162" i="51"/>
  <c r="N162" i="51"/>
  <c r="R162" i="51"/>
  <c r="J162" i="51"/>
  <c r="F162" i="51" s="1"/>
  <c r="D99" i="51"/>
  <c r="D289" i="50"/>
  <c r="E289" i="50" s="1"/>
  <c r="F289" i="50" s="1"/>
  <c r="J8" i="51"/>
  <c r="F8" i="51" s="1"/>
  <c r="N8" i="51"/>
  <c r="R8" i="51"/>
  <c r="N75" i="51"/>
  <c r="J75" i="51"/>
  <c r="F75" i="51" s="1"/>
  <c r="D119" i="51"/>
  <c r="D250" i="50"/>
  <c r="E250" i="50" s="1"/>
  <c r="F250" i="50" s="1"/>
  <c r="R2" i="51"/>
  <c r="N2" i="51"/>
  <c r="J2" i="51"/>
  <c r="F2" i="51" s="1"/>
  <c r="D104" i="51"/>
  <c r="D290" i="50"/>
  <c r="E290" i="50" s="1"/>
  <c r="F290" i="50" s="1"/>
  <c r="N56" i="51"/>
  <c r="J56" i="51"/>
  <c r="F56" i="51" s="1"/>
  <c r="D36" i="51"/>
  <c r="J36" i="51" s="1"/>
  <c r="F36" i="51" s="1"/>
  <c r="D190" i="51" s="1"/>
  <c r="D188" i="50"/>
  <c r="J146" i="51"/>
  <c r="F146" i="51" s="1"/>
  <c r="N146" i="51"/>
  <c r="J160" i="51"/>
  <c r="N160" i="51"/>
  <c r="V160" i="51"/>
  <c r="F160" i="51" s="1"/>
  <c r="D206" i="51" s="1"/>
  <c r="E206" i="51" s="1"/>
  <c r="R160" i="51"/>
  <c r="D204" i="50"/>
  <c r="E204" i="50" s="1"/>
  <c r="J127" i="51"/>
  <c r="F127" i="51" s="1"/>
  <c r="N127" i="51"/>
  <c r="D69" i="51"/>
  <c r="D283" i="50"/>
  <c r="E283" i="50" s="1"/>
  <c r="F283" i="50" s="1"/>
  <c r="D24" i="51"/>
  <c r="D251" i="50"/>
  <c r="E251" i="50" s="1"/>
  <c r="F251" i="50" s="1"/>
  <c r="J132" i="51"/>
  <c r="F132" i="51" s="1"/>
  <c r="N132" i="51"/>
  <c r="D216" i="50"/>
  <c r="E216" i="50" s="1"/>
  <c r="F216" i="50" s="1"/>
  <c r="D163" i="51"/>
  <c r="N88" i="51"/>
  <c r="J88" i="51"/>
  <c r="J156" i="51"/>
  <c r="V156" i="51"/>
  <c r="F156" i="51" s="1"/>
  <c r="R156" i="51"/>
  <c r="N156" i="51"/>
  <c r="J65" i="51"/>
  <c r="F65" i="51" s="1"/>
  <c r="N65" i="51"/>
  <c r="D192" i="51"/>
  <c r="E192" i="51" s="1"/>
  <c r="F254" i="50"/>
  <c r="D187" i="50"/>
  <c r="E187" i="50" s="1"/>
  <c r="D143" i="51"/>
  <c r="D252" i="50"/>
  <c r="E252" i="50" s="1"/>
  <c r="F252" i="50" s="1"/>
  <c r="D196" i="50"/>
  <c r="E196" i="50" s="1"/>
  <c r="D288" i="50"/>
  <c r="E288" i="50" s="1"/>
  <c r="F288" i="50" s="1"/>
  <c r="D93" i="51"/>
  <c r="D63" i="51"/>
  <c r="D281" i="50"/>
  <c r="E281" i="50" s="1"/>
  <c r="F281" i="50" s="1"/>
  <c r="D189" i="50"/>
  <c r="E189" i="50" s="1"/>
  <c r="D39" i="51"/>
  <c r="J39" i="51" s="1"/>
  <c r="F39" i="51" s="1"/>
  <c r="E191" i="50"/>
  <c r="J159" i="51"/>
  <c r="N159" i="51"/>
  <c r="R159" i="51"/>
  <c r="V159" i="51"/>
  <c r="F159" i="51" s="1"/>
  <c r="D205" i="51" s="1"/>
  <c r="E205" i="51" s="1"/>
  <c r="D200" i="50"/>
  <c r="E200" i="50" s="1"/>
  <c r="F56" i="49"/>
  <c r="D111" i="49"/>
  <c r="D292" i="48"/>
  <c r="E292" i="48" s="1"/>
  <c r="F292" i="48" s="1"/>
  <c r="N115" i="49"/>
  <c r="J115" i="49"/>
  <c r="F115" i="49" s="1"/>
  <c r="J138" i="49"/>
  <c r="F138" i="49" s="1"/>
  <c r="N138" i="49"/>
  <c r="E188" i="48"/>
  <c r="D122" i="49"/>
  <c r="D294" i="48"/>
  <c r="E294" i="48" s="1"/>
  <c r="F294" i="48" s="1"/>
  <c r="D100" i="49"/>
  <c r="D200" i="48"/>
  <c r="E200" i="48" s="1"/>
  <c r="D225" i="48"/>
  <c r="E225" i="48" s="1"/>
  <c r="F225" i="48" s="1"/>
  <c r="D75" i="49"/>
  <c r="D284" i="48"/>
  <c r="E284" i="48" s="1"/>
  <c r="F284" i="48" s="1"/>
  <c r="D275" i="48"/>
  <c r="E275" i="48" s="1"/>
  <c r="F275" i="48" s="1"/>
  <c r="R5" i="49"/>
  <c r="J5" i="49"/>
  <c r="F5" i="49" s="1"/>
  <c r="N5" i="49"/>
  <c r="D69" i="49"/>
  <c r="D283" i="48"/>
  <c r="E283" i="48" s="1"/>
  <c r="F283" i="48" s="1"/>
  <c r="D267" i="48"/>
  <c r="E267" i="48" s="1"/>
  <c r="F267" i="48" s="1"/>
  <c r="D72" i="49"/>
  <c r="D260" i="48"/>
  <c r="E260" i="48" s="1"/>
  <c r="F260" i="48" s="1"/>
  <c r="F278" i="48"/>
  <c r="D163" i="49"/>
  <c r="D216" i="48"/>
  <c r="E216" i="48" s="1"/>
  <c r="F216" i="48" s="1"/>
  <c r="J52" i="49"/>
  <c r="N52" i="49"/>
  <c r="D96" i="49"/>
  <c r="D265" i="48"/>
  <c r="E265" i="48" s="1"/>
  <c r="F265" i="48" s="1"/>
  <c r="N143" i="49"/>
  <c r="J143" i="49"/>
  <c r="F143" i="49" s="1"/>
  <c r="D129" i="49"/>
  <c r="D296" i="48"/>
  <c r="E296" i="48" s="1"/>
  <c r="F296" i="48" s="1"/>
  <c r="D133" i="49"/>
  <c r="D272" i="48"/>
  <c r="E272" i="48" s="1"/>
  <c r="F272" i="48" s="1"/>
  <c r="D153" i="49"/>
  <c r="D301" i="48"/>
  <c r="E301" i="48" s="1"/>
  <c r="F301" i="48" s="1"/>
  <c r="D49" i="49"/>
  <c r="D254" i="48"/>
  <c r="R21" i="49"/>
  <c r="N21" i="49"/>
  <c r="J21" i="49"/>
  <c r="F21" i="49" s="1"/>
  <c r="D101" i="49"/>
  <c r="D247" i="48"/>
  <c r="E247" i="48" s="1"/>
  <c r="F247" i="48" s="1"/>
  <c r="H168" i="48"/>
  <c r="D16" i="49"/>
  <c r="D245" i="48"/>
  <c r="E245" i="48" s="1"/>
  <c r="F245" i="48" s="1"/>
  <c r="D237" i="48"/>
  <c r="E237" i="48" s="1"/>
  <c r="F237" i="48" s="1"/>
  <c r="D53" i="49"/>
  <c r="D243" i="48"/>
  <c r="E243" i="48" s="1"/>
  <c r="F243" i="48" s="1"/>
  <c r="D59" i="49"/>
  <c r="N58" i="49"/>
  <c r="J58" i="49"/>
  <c r="F58" i="49" s="1"/>
  <c r="N86" i="49"/>
  <c r="J86" i="49"/>
  <c r="F86" i="49" s="1"/>
  <c r="D223" i="48"/>
  <c r="E223" i="48" s="1"/>
  <c r="F223" i="48" s="1"/>
  <c r="D199" i="48"/>
  <c r="E199" i="48" s="1"/>
  <c r="D94" i="49"/>
  <c r="D104" i="49"/>
  <c r="D290" i="48"/>
  <c r="E290" i="48" s="1"/>
  <c r="F290" i="48" s="1"/>
  <c r="D82" i="49"/>
  <c r="D197" i="48"/>
  <c r="E197" i="48" s="1"/>
  <c r="N120" i="49"/>
  <c r="J120" i="49"/>
  <c r="F120" i="49" s="1"/>
  <c r="N140" i="49"/>
  <c r="J140" i="49"/>
  <c r="F140" i="49" s="1"/>
  <c r="D195" i="48"/>
  <c r="E195" i="48" s="1"/>
  <c r="D57" i="49"/>
  <c r="D280" i="48"/>
  <c r="E280" i="48" s="1"/>
  <c r="F280" i="48" s="1"/>
  <c r="D51" i="49"/>
  <c r="D279" i="48"/>
  <c r="D155" i="49"/>
  <c r="D209" i="48"/>
  <c r="D214" i="48"/>
  <c r="D107" i="49"/>
  <c r="D246" i="48"/>
  <c r="E246" i="48" s="1"/>
  <c r="F246" i="48" s="1"/>
  <c r="J127" i="49"/>
  <c r="F127" i="49" s="1"/>
  <c r="N127" i="49"/>
  <c r="D121" i="49"/>
  <c r="D270" i="48"/>
  <c r="E270" i="48" s="1"/>
  <c r="F270" i="48" s="1"/>
  <c r="D271" i="48"/>
  <c r="E271" i="48" s="1"/>
  <c r="F271" i="48" s="1"/>
  <c r="N77" i="49"/>
  <c r="J77" i="49"/>
  <c r="F77" i="49" s="1"/>
  <c r="D123" i="49"/>
  <c r="D295" i="48"/>
  <c r="E295" i="48" s="1"/>
  <c r="F295" i="48" s="1"/>
  <c r="D8" i="49"/>
  <c r="D239" i="48"/>
  <c r="E239" i="48" s="1"/>
  <c r="F239" i="48" s="1"/>
  <c r="D71" i="49"/>
  <c r="D240" i="48"/>
  <c r="E240" i="48" s="1"/>
  <c r="F240" i="48" s="1"/>
  <c r="D47" i="49"/>
  <c r="D238" i="48"/>
  <c r="E238" i="48" s="1"/>
  <c r="F238" i="48" s="1"/>
  <c r="D148" i="49"/>
  <c r="D208" i="48"/>
  <c r="E208" i="48" s="1"/>
  <c r="J160" i="49"/>
  <c r="F160" i="49" s="1"/>
  <c r="N160" i="49"/>
  <c r="N171" i="49"/>
  <c r="F171" i="49" s="1"/>
  <c r="J171" i="49"/>
  <c r="D231" i="48"/>
  <c r="E231" i="48" s="1"/>
  <c r="F231" i="48" s="1"/>
  <c r="D6" i="49"/>
  <c r="J79" i="49"/>
  <c r="F79" i="49" s="1"/>
  <c r="N79" i="49"/>
  <c r="J162" i="49"/>
  <c r="N162" i="49"/>
  <c r="F162" i="49" s="1"/>
  <c r="G229" i="48"/>
  <c r="E218" i="48"/>
  <c r="N109" i="49"/>
  <c r="J109" i="49"/>
  <c r="F109" i="49" s="1"/>
  <c r="J113" i="49"/>
  <c r="F113" i="49" s="1"/>
  <c r="N113" i="49"/>
  <c r="D268" i="48"/>
  <c r="E268" i="48" s="1"/>
  <c r="F268" i="48" s="1"/>
  <c r="D135" i="49"/>
  <c r="D297" i="48"/>
  <c r="E297" i="48" s="1"/>
  <c r="F297" i="48" s="1"/>
  <c r="J151" i="49"/>
  <c r="F151" i="49" s="1"/>
  <c r="N151" i="49"/>
  <c r="D85" i="49"/>
  <c r="D262" i="48"/>
  <c r="E262" i="48" s="1"/>
  <c r="F262" i="48" s="1"/>
  <c r="D20" i="49"/>
  <c r="D248" i="48"/>
  <c r="E248" i="48" s="1"/>
  <c r="F248" i="48" s="1"/>
  <c r="D125" i="49"/>
  <c r="D249" i="48"/>
  <c r="E249" i="48" s="1"/>
  <c r="F249" i="48" s="1"/>
  <c r="D136" i="49"/>
  <c r="D206" i="48"/>
  <c r="E206" i="48" s="1"/>
  <c r="D229" i="48"/>
  <c r="E229" i="48" s="1"/>
  <c r="F229" i="48" s="1"/>
  <c r="R11" i="49"/>
  <c r="N11" i="49"/>
  <c r="J11" i="49"/>
  <c r="F11" i="49" s="1"/>
  <c r="D186" i="49" s="1"/>
  <c r="E186" i="49" s="1"/>
  <c r="D76" i="49"/>
  <c r="D196" i="48"/>
  <c r="E196" i="48" s="1"/>
  <c r="D106" i="49"/>
  <c r="D224" i="48"/>
  <c r="E224" i="48" s="1"/>
  <c r="F224" i="48" s="1"/>
  <c r="D201" i="48"/>
  <c r="E201" i="48" s="1"/>
  <c r="D204" i="48"/>
  <c r="E204" i="48" s="1"/>
  <c r="D63" i="49"/>
  <c r="D281" i="48"/>
  <c r="E281" i="48" s="1"/>
  <c r="F281" i="48" s="1"/>
  <c r="D65" i="49"/>
  <c r="D241" i="48"/>
  <c r="E241" i="48" s="1"/>
  <c r="F241" i="48" s="1"/>
  <c r="N145" i="49"/>
  <c r="J145" i="49"/>
  <c r="F145" i="49" s="1"/>
  <c r="N95" i="49"/>
  <c r="J95" i="49"/>
  <c r="D24" i="49"/>
  <c r="D251" i="48"/>
  <c r="E251" i="48" s="1"/>
  <c r="F251" i="48" s="1"/>
  <c r="D119" i="49"/>
  <c r="D250" i="48"/>
  <c r="E250" i="48" s="1"/>
  <c r="F250" i="48" s="1"/>
  <c r="D203" i="48"/>
  <c r="E203" i="48" s="1"/>
  <c r="D137" i="49"/>
  <c r="D253" i="48"/>
  <c r="E253" i="48" s="1"/>
  <c r="F253" i="48" s="1"/>
  <c r="J18" i="49"/>
  <c r="F18" i="49" s="1"/>
  <c r="R18" i="49"/>
  <c r="N18" i="49"/>
  <c r="D83" i="49"/>
  <c r="D244" i="48"/>
  <c r="E244" i="48" s="1"/>
  <c r="F244" i="48" s="1"/>
  <c r="N146" i="49"/>
  <c r="J146" i="49"/>
  <c r="F146" i="49" s="1"/>
  <c r="J80" i="49"/>
  <c r="F80" i="49" s="1"/>
  <c r="N80" i="49"/>
  <c r="D93" i="49"/>
  <c r="D288" i="48"/>
  <c r="E288" i="48" s="1"/>
  <c r="F288" i="48" s="1"/>
  <c r="J165" i="49"/>
  <c r="N165" i="49"/>
  <c r="F165" i="49" s="1"/>
  <c r="N169" i="49"/>
  <c r="F169" i="49" s="1"/>
  <c r="J169" i="49"/>
  <c r="D12" i="49"/>
  <c r="D242" i="48"/>
  <c r="E242" i="48" s="1"/>
  <c r="F242" i="48" s="1"/>
  <c r="D112" i="49"/>
  <c r="D202" i="48"/>
  <c r="E202" i="48" s="1"/>
  <c r="I208" i="48"/>
  <c r="E191" i="48"/>
  <c r="D87" i="49"/>
  <c r="D287" i="48"/>
  <c r="E287" i="48" s="1"/>
  <c r="F287" i="48" s="1"/>
  <c r="G235" i="48"/>
  <c r="E233" i="48"/>
  <c r="D64" i="49"/>
  <c r="D194" i="48"/>
  <c r="E194" i="48" s="1"/>
  <c r="D221" i="48"/>
  <c r="E221" i="48" s="1"/>
  <c r="F221" i="48" s="1"/>
  <c r="D147" i="49"/>
  <c r="D300" i="48"/>
  <c r="E300" i="48" s="1"/>
  <c r="F300" i="48" s="1"/>
  <c r="D211" i="48"/>
  <c r="D167" i="49"/>
  <c r="D207" i="48"/>
  <c r="E207" i="48" s="1"/>
  <c r="D228" i="48"/>
  <c r="E228" i="48" s="1"/>
  <c r="F228" i="48" s="1"/>
  <c r="D142" i="49"/>
  <c r="D88" i="49"/>
  <c r="D222" i="48"/>
  <c r="E222" i="48" s="1"/>
  <c r="F222" i="48" s="1"/>
  <c r="D198" i="48"/>
  <c r="E198" i="48" s="1"/>
  <c r="D144" i="49"/>
  <c r="D276" i="48"/>
  <c r="E276" i="48" s="1"/>
  <c r="F276" i="48" s="1"/>
  <c r="D139" i="49"/>
  <c r="D274" i="48"/>
  <c r="E274" i="48" s="1"/>
  <c r="F274" i="48" s="1"/>
  <c r="D204" i="49"/>
  <c r="E204" i="49" s="1"/>
  <c r="B211" i="48"/>
  <c r="B210" i="48"/>
  <c r="D282" i="48"/>
  <c r="E282" i="48" s="1"/>
  <c r="F282" i="48" s="1"/>
  <c r="D68" i="49"/>
  <c r="N152" i="49"/>
  <c r="J152" i="49"/>
  <c r="F152" i="49" s="1"/>
  <c r="D130" i="49"/>
  <c r="D205" i="48"/>
  <c r="E205" i="48" s="1"/>
  <c r="D227" i="48"/>
  <c r="E227" i="48" s="1"/>
  <c r="F227" i="48" s="1"/>
  <c r="D273" i="48"/>
  <c r="E273" i="48" s="1"/>
  <c r="F273" i="48" s="1"/>
  <c r="D132" i="49"/>
  <c r="D42" i="49"/>
  <c r="J42" i="49" s="1"/>
  <c r="F42" i="49" s="1"/>
  <c r="D190" i="49" s="1"/>
  <c r="D190" i="48"/>
  <c r="E190" i="48" s="1"/>
  <c r="D215" i="48"/>
  <c r="D157" i="49"/>
  <c r="D90" i="49"/>
  <c r="D264" i="48"/>
  <c r="E264" i="48" s="1"/>
  <c r="F264" i="48" s="1"/>
  <c r="J78" i="49"/>
  <c r="F78" i="49" s="1"/>
  <c r="N78" i="49"/>
  <c r="J124" i="49"/>
  <c r="F124" i="49" s="1"/>
  <c r="N124" i="49"/>
  <c r="D289" i="48"/>
  <c r="E289" i="48" s="1"/>
  <c r="F289" i="48" s="1"/>
  <c r="D99" i="49"/>
  <c r="D22" i="49"/>
  <c r="D187" i="48"/>
  <c r="E187" i="48" s="1"/>
  <c r="N172" i="49"/>
  <c r="F172" i="49" s="1"/>
  <c r="J172" i="49"/>
  <c r="J55" i="49"/>
  <c r="N55" i="49"/>
  <c r="J61" i="49"/>
  <c r="F61" i="49" s="1"/>
  <c r="N61" i="49"/>
  <c r="J54" i="49"/>
  <c r="N54" i="49"/>
  <c r="D236" i="48"/>
  <c r="D4" i="49"/>
  <c r="N131" i="49"/>
  <c r="J131" i="49"/>
  <c r="F131" i="49" s="1"/>
  <c r="D117" i="49"/>
  <c r="D293" i="48"/>
  <c r="E293" i="48" s="1"/>
  <c r="F293" i="48" s="1"/>
  <c r="D232" i="48"/>
  <c r="E232" i="48" s="1"/>
  <c r="F232" i="48" s="1"/>
  <c r="D14" i="49"/>
  <c r="D185" i="48"/>
  <c r="E185" i="48" s="1"/>
  <c r="D183" i="48"/>
  <c r="E183" i="48" s="1"/>
  <c r="J149" i="49"/>
  <c r="F149" i="49" s="1"/>
  <c r="N149" i="49"/>
  <c r="D67" i="49"/>
  <c r="D258" i="48"/>
  <c r="E258" i="48" s="1"/>
  <c r="F258" i="48" s="1"/>
  <c r="I168" i="48"/>
  <c r="J116" i="49"/>
  <c r="F116" i="49" s="1"/>
  <c r="N116" i="49"/>
  <c r="J128" i="49"/>
  <c r="F128" i="49" s="1"/>
  <c r="N128" i="49"/>
  <c r="D263" i="48"/>
  <c r="E263" i="48" s="1"/>
  <c r="F263" i="48" s="1"/>
  <c r="D13" i="49"/>
  <c r="D156" i="49"/>
  <c r="D217" i="48"/>
  <c r="E217" i="48" s="1"/>
  <c r="F217" i="48" s="1"/>
  <c r="D105" i="49"/>
  <c r="D291" i="48"/>
  <c r="E291" i="48" s="1"/>
  <c r="F291" i="48" s="1"/>
  <c r="D161" i="49"/>
  <c r="D210" i="48"/>
  <c r="J98" i="49"/>
  <c r="F98" i="49" s="1"/>
  <c r="N98" i="49"/>
  <c r="N70" i="49"/>
  <c r="J70" i="49"/>
  <c r="F70" i="49" s="1"/>
  <c r="N110" i="49"/>
  <c r="J110" i="49"/>
  <c r="F110" i="49" s="1"/>
  <c r="J150" i="49"/>
  <c r="F150" i="49" s="1"/>
  <c r="N150" i="49"/>
  <c r="R19" i="49"/>
  <c r="N19" i="49"/>
  <c r="J19" i="49"/>
  <c r="F19" i="49" s="1"/>
  <c r="D269" i="48"/>
  <c r="E269" i="48" s="1"/>
  <c r="F269" i="48" s="1"/>
  <c r="D114" i="49"/>
  <c r="J159" i="49"/>
  <c r="F159" i="49" s="1"/>
  <c r="N159" i="49"/>
  <c r="D10" i="49"/>
  <c r="D184" i="48"/>
  <c r="E184" i="48" s="1"/>
  <c r="D141" i="49"/>
  <c r="D299" i="48"/>
  <c r="E299" i="48" s="1"/>
  <c r="F299" i="48" s="1"/>
  <c r="D2" i="49"/>
  <c r="D182" i="48"/>
  <c r="D230" i="48"/>
  <c r="N166" i="49"/>
  <c r="F166" i="49" s="1"/>
  <c r="J166" i="49"/>
  <c r="N97" i="49"/>
  <c r="J97" i="49"/>
  <c r="D103" i="49"/>
  <c r="D266" i="48"/>
  <c r="E266" i="48" s="1"/>
  <c r="F266" i="48" s="1"/>
  <c r="J89" i="49"/>
  <c r="F89" i="49" s="1"/>
  <c r="N89" i="49"/>
  <c r="J81" i="49"/>
  <c r="F81" i="49" s="1"/>
  <c r="N81" i="49"/>
  <c r="G29" i="29"/>
  <c r="G28" i="29"/>
  <c r="G27" i="29"/>
  <c r="G26" i="29"/>
  <c r="G11" i="29"/>
  <c r="G10" i="29"/>
  <c r="G9" i="29"/>
  <c r="G8" i="29"/>
  <c r="G7" i="29"/>
  <c r="G6" i="29"/>
  <c r="G5" i="29"/>
  <c r="G4" i="29"/>
  <c r="G3" i="29"/>
  <c r="E29" i="29"/>
  <c r="E28" i="29"/>
  <c r="E27" i="29"/>
  <c r="E26" i="29"/>
  <c r="E11" i="29"/>
  <c r="E10" i="29"/>
  <c r="E9" i="29"/>
  <c r="E8" i="29"/>
  <c r="E7" i="29"/>
  <c r="E6" i="29"/>
  <c r="E5" i="29"/>
  <c r="E4" i="29"/>
  <c r="E3" i="29"/>
  <c r="B211" i="46"/>
  <c r="B207" i="46"/>
  <c r="B200" i="46"/>
  <c r="B193" i="46"/>
  <c r="B189" i="46"/>
  <c r="J182" i="46"/>
  <c r="F182" i="46" s="1"/>
  <c r="D182" i="46"/>
  <c r="J181" i="46"/>
  <c r="F181" i="46"/>
  <c r="D181" i="46"/>
  <c r="D180" i="46"/>
  <c r="J180" i="46" s="1"/>
  <c r="F180" i="46" s="1"/>
  <c r="D179" i="46"/>
  <c r="J179" i="46" s="1"/>
  <c r="F179" i="46" s="1"/>
  <c r="J178" i="46"/>
  <c r="F178" i="46" s="1"/>
  <c r="D178" i="46"/>
  <c r="D177" i="46"/>
  <c r="J177" i="46" s="1"/>
  <c r="F177" i="46" s="1"/>
  <c r="D209" i="46" s="1"/>
  <c r="E209" i="46" s="1"/>
  <c r="D176" i="46"/>
  <c r="J176" i="46" s="1"/>
  <c r="F176" i="46" s="1"/>
  <c r="D175" i="46"/>
  <c r="J175" i="46" s="1"/>
  <c r="F175" i="46" s="1"/>
  <c r="J174" i="46"/>
  <c r="F174" i="46" s="1"/>
  <c r="D174" i="46"/>
  <c r="C174" i="46"/>
  <c r="C161" i="46"/>
  <c r="C148" i="46"/>
  <c r="C142" i="46"/>
  <c r="C136" i="46"/>
  <c r="C130" i="46"/>
  <c r="C124" i="46"/>
  <c r="C118" i="46"/>
  <c r="C112" i="46"/>
  <c r="C106" i="46"/>
  <c r="C100" i="46"/>
  <c r="C94" i="46"/>
  <c r="C88" i="46"/>
  <c r="C82" i="46"/>
  <c r="C76" i="46"/>
  <c r="C70" i="46"/>
  <c r="C64" i="46"/>
  <c r="C58" i="46"/>
  <c r="C52" i="46"/>
  <c r="C46" i="46"/>
  <c r="D44" i="46"/>
  <c r="J44" i="46" s="1"/>
  <c r="F44" i="46" s="1"/>
  <c r="J43" i="46"/>
  <c r="F43" i="46" s="1"/>
  <c r="D43" i="46"/>
  <c r="D42" i="46"/>
  <c r="J42" i="46" s="1"/>
  <c r="F42" i="46" s="1"/>
  <c r="C42" i="46"/>
  <c r="J41" i="46"/>
  <c r="F41" i="46" s="1"/>
  <c r="D41" i="46"/>
  <c r="D40" i="46"/>
  <c r="J40" i="46" s="1"/>
  <c r="F40" i="46" s="1"/>
  <c r="D39" i="46"/>
  <c r="J39" i="46" s="1"/>
  <c r="F39" i="46" s="1"/>
  <c r="C39" i="46"/>
  <c r="D38" i="46"/>
  <c r="J38" i="46" s="1"/>
  <c r="F38" i="46" s="1"/>
  <c r="J37" i="46"/>
  <c r="F37" i="46" s="1"/>
  <c r="D37" i="46"/>
  <c r="J36" i="46"/>
  <c r="F36" i="46"/>
  <c r="D36" i="46"/>
  <c r="C36" i="46"/>
  <c r="D35" i="46"/>
  <c r="J35" i="46" s="1"/>
  <c r="F35" i="46" s="1"/>
  <c r="D34" i="46"/>
  <c r="J34" i="46" s="1"/>
  <c r="F34" i="46" s="1"/>
  <c r="D33" i="46"/>
  <c r="J33" i="46" s="1"/>
  <c r="F33" i="46" s="1"/>
  <c r="C33" i="46"/>
  <c r="D32" i="46"/>
  <c r="J32" i="46" s="1"/>
  <c r="F32" i="46" s="1"/>
  <c r="J31" i="46"/>
  <c r="F31" i="46" s="1"/>
  <c r="D31" i="46"/>
  <c r="D30" i="46"/>
  <c r="J30" i="46" s="1"/>
  <c r="F30" i="46" s="1"/>
  <c r="C30" i="46"/>
  <c r="J29" i="46"/>
  <c r="F29" i="46"/>
  <c r="D29" i="46"/>
  <c r="D28" i="46"/>
  <c r="J28" i="46" s="1"/>
  <c r="F28" i="46" s="1"/>
  <c r="J27" i="46"/>
  <c r="F27" i="46" s="1"/>
  <c r="D27" i="46"/>
  <c r="C27" i="46"/>
  <c r="D25" i="46"/>
  <c r="R24" i="46"/>
  <c r="N24" i="46"/>
  <c r="J24" i="46"/>
  <c r="D24" i="46"/>
  <c r="J23" i="46"/>
  <c r="D23" i="46"/>
  <c r="R23" i="46" s="1"/>
  <c r="D22" i="46"/>
  <c r="C22" i="46"/>
  <c r="R21" i="46"/>
  <c r="N21" i="46"/>
  <c r="J21" i="46"/>
  <c r="D21" i="46"/>
  <c r="D20" i="46"/>
  <c r="R20" i="46" s="1"/>
  <c r="D19" i="46"/>
  <c r="R18" i="46"/>
  <c r="N18" i="46"/>
  <c r="J18" i="46"/>
  <c r="F18" i="46" s="1"/>
  <c r="D18" i="46"/>
  <c r="C18" i="46"/>
  <c r="F21" i="46" s="1"/>
  <c r="N17" i="46"/>
  <c r="J17" i="46"/>
  <c r="F17" i="46"/>
  <c r="D17" i="46"/>
  <c r="R17" i="46" s="1"/>
  <c r="R16" i="46"/>
  <c r="D16" i="46"/>
  <c r="R15" i="46"/>
  <c r="N15" i="46"/>
  <c r="J15" i="46"/>
  <c r="F15" i="46"/>
  <c r="D15" i="46"/>
  <c r="D14" i="46"/>
  <c r="C14" i="46"/>
  <c r="D13" i="46"/>
  <c r="R12" i="46"/>
  <c r="N12" i="46"/>
  <c r="J12" i="46"/>
  <c r="F12" i="46"/>
  <c r="D12" i="46"/>
  <c r="D11" i="46"/>
  <c r="R10" i="46"/>
  <c r="N10" i="46"/>
  <c r="J10" i="46"/>
  <c r="D10" i="46"/>
  <c r="C10" i="46"/>
  <c r="R9" i="46"/>
  <c r="N9" i="46"/>
  <c r="J9" i="46"/>
  <c r="F9" i="46"/>
  <c r="D9" i="46"/>
  <c r="D8" i="46"/>
  <c r="R7" i="46"/>
  <c r="N7" i="46"/>
  <c r="J7" i="46"/>
  <c r="F7" i="46"/>
  <c r="D7" i="46"/>
  <c r="D6" i="46"/>
  <c r="R6" i="46" s="1"/>
  <c r="C6" i="46"/>
  <c r="J5" i="46"/>
  <c r="F5" i="46"/>
  <c r="D5" i="46"/>
  <c r="R4" i="46"/>
  <c r="N4" i="46"/>
  <c r="J4" i="46"/>
  <c r="D4" i="46"/>
  <c r="R3" i="46"/>
  <c r="N3" i="46"/>
  <c r="J3" i="46"/>
  <c r="D3" i="46"/>
  <c r="D2" i="46"/>
  <c r="C2" i="46"/>
  <c r="F4" i="46" s="1"/>
  <c r="D200" i="52" l="1"/>
  <c r="E200" i="52" s="1"/>
  <c r="E194" i="52"/>
  <c r="F88" i="51"/>
  <c r="F51" i="51"/>
  <c r="E190" i="51"/>
  <c r="D193" i="51"/>
  <c r="E193" i="51" s="1"/>
  <c r="J143" i="51"/>
  <c r="F143" i="51" s="1"/>
  <c r="N143" i="51"/>
  <c r="J142" i="51"/>
  <c r="F142" i="51" s="1"/>
  <c r="N142" i="51"/>
  <c r="D181" i="51"/>
  <c r="J181" i="51" s="1"/>
  <c r="F181" i="51" s="1"/>
  <c r="D234" i="50"/>
  <c r="E234" i="50" s="1"/>
  <c r="F234" i="50" s="1"/>
  <c r="N108" i="51"/>
  <c r="J108" i="51"/>
  <c r="F108" i="51" s="1"/>
  <c r="N101" i="51"/>
  <c r="J101" i="51"/>
  <c r="F101" i="51" s="1"/>
  <c r="J59" i="51"/>
  <c r="F59" i="51" s="1"/>
  <c r="N59" i="51"/>
  <c r="D202" i="51"/>
  <c r="E202" i="51" s="1"/>
  <c r="J119" i="51"/>
  <c r="F119" i="51" s="1"/>
  <c r="N119" i="51"/>
  <c r="N99" i="51"/>
  <c r="J99" i="51"/>
  <c r="F99" i="51" s="1"/>
  <c r="J25" i="51"/>
  <c r="F25" i="51" s="1"/>
  <c r="R25" i="51"/>
  <c r="N25" i="51"/>
  <c r="D180" i="51"/>
  <c r="J180" i="51" s="1"/>
  <c r="F180" i="51" s="1"/>
  <c r="D233" i="50"/>
  <c r="R6" i="51"/>
  <c r="N6" i="51"/>
  <c r="J6" i="51"/>
  <c r="F6" i="51" s="1"/>
  <c r="N20" i="51"/>
  <c r="J20" i="51"/>
  <c r="F20" i="51" s="1"/>
  <c r="R20" i="51"/>
  <c r="N13" i="51"/>
  <c r="R13" i="51"/>
  <c r="J13" i="51"/>
  <c r="F13" i="51" s="1"/>
  <c r="N136" i="51"/>
  <c r="J136" i="51"/>
  <c r="F136" i="51" s="1"/>
  <c r="N16" i="51"/>
  <c r="J16" i="51"/>
  <c r="F16" i="51" s="1"/>
  <c r="R16" i="51"/>
  <c r="J63" i="51"/>
  <c r="F63" i="51" s="1"/>
  <c r="N63" i="51"/>
  <c r="J24" i="51"/>
  <c r="F24" i="51" s="1"/>
  <c r="N24" i="51"/>
  <c r="R24" i="51"/>
  <c r="D187" i="51"/>
  <c r="E187" i="51" s="1"/>
  <c r="J122" i="51"/>
  <c r="F122" i="51" s="1"/>
  <c r="N122" i="51"/>
  <c r="F187" i="50"/>
  <c r="H253" i="50"/>
  <c r="F236" i="50"/>
  <c r="D177" i="51"/>
  <c r="J177" i="51" s="1"/>
  <c r="F177" i="51" s="1"/>
  <c r="D209" i="51" s="1"/>
  <c r="E209" i="51" s="1"/>
  <c r="D230" i="50"/>
  <c r="E201" i="51"/>
  <c r="J82" i="51"/>
  <c r="F82" i="51" s="1"/>
  <c r="N82" i="51"/>
  <c r="E218" i="50"/>
  <c r="G229" i="50"/>
  <c r="F211" i="50"/>
  <c r="E209" i="50"/>
  <c r="I211" i="50"/>
  <c r="N129" i="51"/>
  <c r="J129" i="51"/>
  <c r="F129" i="51" s="1"/>
  <c r="N140" i="51"/>
  <c r="J140" i="51"/>
  <c r="F140" i="51" s="1"/>
  <c r="J123" i="51"/>
  <c r="F123" i="51" s="1"/>
  <c r="N123" i="51"/>
  <c r="N106" i="51"/>
  <c r="J106" i="51"/>
  <c r="F106" i="51" s="1"/>
  <c r="D194" i="51" s="1"/>
  <c r="N52" i="51"/>
  <c r="J52" i="51"/>
  <c r="F52" i="51" s="1"/>
  <c r="F214" i="50"/>
  <c r="H214" i="50"/>
  <c r="J150" i="51"/>
  <c r="F150" i="51" s="1"/>
  <c r="N150" i="51"/>
  <c r="N93" i="51"/>
  <c r="F93" i="51" s="1"/>
  <c r="J93" i="51"/>
  <c r="N104" i="51"/>
  <c r="J104" i="51"/>
  <c r="F104" i="51" s="1"/>
  <c r="G253" i="50"/>
  <c r="N17" i="51"/>
  <c r="R17" i="51"/>
  <c r="J17" i="51"/>
  <c r="F17" i="51" s="1"/>
  <c r="N71" i="51"/>
  <c r="J71" i="51"/>
  <c r="F71" i="51" s="1"/>
  <c r="D195" i="51" s="1"/>
  <c r="E195" i="51" s="1"/>
  <c r="N105" i="51"/>
  <c r="J105" i="51"/>
  <c r="F105" i="51" s="1"/>
  <c r="J118" i="51"/>
  <c r="F118" i="51" s="1"/>
  <c r="N118" i="51"/>
  <c r="R21" i="51"/>
  <c r="J21" i="51"/>
  <c r="F21" i="51" s="1"/>
  <c r="N21" i="51"/>
  <c r="J111" i="51"/>
  <c r="F111" i="51" s="1"/>
  <c r="N111" i="51"/>
  <c r="D232" i="50"/>
  <c r="E232" i="50" s="1"/>
  <c r="F232" i="50" s="1"/>
  <c r="J87" i="51"/>
  <c r="F87" i="51" s="1"/>
  <c r="N87" i="51"/>
  <c r="N148" i="51"/>
  <c r="J148" i="51"/>
  <c r="F148" i="51" s="1"/>
  <c r="J69" i="51"/>
  <c r="F69" i="51" s="1"/>
  <c r="N69" i="51"/>
  <c r="J144" i="51"/>
  <c r="F144" i="51" s="1"/>
  <c r="N144" i="51"/>
  <c r="N12" i="51"/>
  <c r="J12" i="51"/>
  <c r="F12" i="51" s="1"/>
  <c r="R12" i="51"/>
  <c r="G301" i="50"/>
  <c r="J137" i="51"/>
  <c r="F137" i="51" s="1"/>
  <c r="N137" i="51"/>
  <c r="N78" i="51"/>
  <c r="J78" i="51"/>
  <c r="N103" i="51"/>
  <c r="J103" i="51"/>
  <c r="F103" i="51" s="1"/>
  <c r="D197" i="51" s="1"/>
  <c r="E197" i="51" s="1"/>
  <c r="V163" i="51"/>
  <c r="R163" i="51"/>
  <c r="N163" i="51"/>
  <c r="J163" i="51"/>
  <c r="F163" i="51" s="1"/>
  <c r="D203" i="51" s="1"/>
  <c r="N58" i="51"/>
  <c r="J58" i="51"/>
  <c r="F58" i="51" s="1"/>
  <c r="J114" i="51"/>
  <c r="F114" i="51" s="1"/>
  <c r="N114" i="51"/>
  <c r="P177" i="50"/>
  <c r="D169" i="50"/>
  <c r="N141" i="51"/>
  <c r="J141" i="51"/>
  <c r="F141" i="51" s="1"/>
  <c r="E255" i="50"/>
  <c r="G277" i="50"/>
  <c r="J14" i="51"/>
  <c r="F14" i="51" s="1"/>
  <c r="D185" i="51" s="1"/>
  <c r="R14" i="51"/>
  <c r="N14" i="51"/>
  <c r="N147" i="51"/>
  <c r="J147" i="51"/>
  <c r="F147" i="51" s="1"/>
  <c r="F208" i="50"/>
  <c r="N153" i="51"/>
  <c r="J153" i="51"/>
  <c r="F153" i="51" s="1"/>
  <c r="H301" i="50"/>
  <c r="F278" i="50"/>
  <c r="I208" i="50"/>
  <c r="I190" i="50"/>
  <c r="E188" i="50"/>
  <c r="F190" i="50"/>
  <c r="D217" i="50"/>
  <c r="E217" i="50" s="1"/>
  <c r="F217" i="50" s="1"/>
  <c r="D186" i="51"/>
  <c r="E186" i="51" s="1"/>
  <c r="J130" i="51"/>
  <c r="F130" i="51" s="1"/>
  <c r="N130" i="51"/>
  <c r="D182" i="51"/>
  <c r="J182" i="51" s="1"/>
  <c r="F182" i="51" s="1"/>
  <c r="D235" i="50"/>
  <c r="E235" i="50" s="1"/>
  <c r="F235" i="50" s="1"/>
  <c r="J94" i="51"/>
  <c r="F94" i="51" s="1"/>
  <c r="N94" i="51"/>
  <c r="R9" i="51"/>
  <c r="N9" i="51"/>
  <c r="J9" i="51"/>
  <c r="F9" i="51" s="1"/>
  <c r="N135" i="51"/>
  <c r="J135" i="51"/>
  <c r="F135" i="51" s="1"/>
  <c r="N112" i="51"/>
  <c r="J112" i="51"/>
  <c r="F112" i="51" s="1"/>
  <c r="J86" i="51"/>
  <c r="F86" i="51" s="1"/>
  <c r="N86" i="51"/>
  <c r="J68" i="51"/>
  <c r="F68" i="51" s="1"/>
  <c r="D198" i="51" s="1"/>
  <c r="E198" i="51" s="1"/>
  <c r="N68" i="51"/>
  <c r="J5" i="51"/>
  <c r="F5" i="51" s="1"/>
  <c r="D188" i="51" s="1"/>
  <c r="E188" i="51" s="1"/>
  <c r="R5" i="51"/>
  <c r="N5" i="51"/>
  <c r="D206" i="49"/>
  <c r="E206" i="49" s="1"/>
  <c r="F97" i="49"/>
  <c r="F95" i="49"/>
  <c r="F54" i="49"/>
  <c r="F55" i="49"/>
  <c r="F52" i="49"/>
  <c r="D193" i="49"/>
  <c r="E193" i="49" s="1"/>
  <c r="E190" i="49"/>
  <c r="N83" i="49"/>
  <c r="J83" i="49"/>
  <c r="F83" i="49" s="1"/>
  <c r="J76" i="49"/>
  <c r="F76" i="49" s="1"/>
  <c r="N76" i="49"/>
  <c r="N125" i="49"/>
  <c r="J125" i="49"/>
  <c r="F125" i="49" s="1"/>
  <c r="J135" i="49"/>
  <c r="F135" i="49" s="1"/>
  <c r="N135" i="49"/>
  <c r="N156" i="49"/>
  <c r="J156" i="49"/>
  <c r="F156" i="49" s="1"/>
  <c r="D202" i="49" s="1"/>
  <c r="E202" i="49" s="1"/>
  <c r="N157" i="49"/>
  <c r="J157" i="49"/>
  <c r="F157" i="49" s="1"/>
  <c r="N130" i="49"/>
  <c r="J130" i="49"/>
  <c r="F130" i="49" s="1"/>
  <c r="J64" i="49"/>
  <c r="N64" i="49"/>
  <c r="N155" i="49"/>
  <c r="J155" i="49"/>
  <c r="F155" i="49" s="1"/>
  <c r="N141" i="49"/>
  <c r="J141" i="49"/>
  <c r="F141" i="49" s="1"/>
  <c r="R24" i="49"/>
  <c r="N24" i="49"/>
  <c r="J24" i="49"/>
  <c r="F24" i="49" s="1"/>
  <c r="N121" i="49"/>
  <c r="J121" i="49"/>
  <c r="F121" i="49" s="1"/>
  <c r="N129" i="49"/>
  <c r="J129" i="49"/>
  <c r="F129" i="49" s="1"/>
  <c r="J163" i="49"/>
  <c r="N163" i="49"/>
  <c r="F163" i="49" s="1"/>
  <c r="N167" i="49"/>
  <c r="F167" i="49" s="1"/>
  <c r="J167" i="49"/>
  <c r="R8" i="49"/>
  <c r="N8" i="49"/>
  <c r="J8" i="49"/>
  <c r="F8" i="49" s="1"/>
  <c r="N51" i="49"/>
  <c r="J51" i="49"/>
  <c r="F51" i="49" s="1"/>
  <c r="E254" i="48"/>
  <c r="G277" i="48"/>
  <c r="J10" i="49"/>
  <c r="F10" i="49" s="1"/>
  <c r="N10" i="49"/>
  <c r="R10" i="49"/>
  <c r="E210" i="48"/>
  <c r="N68" i="49"/>
  <c r="J68" i="49"/>
  <c r="F68" i="49" s="1"/>
  <c r="N144" i="49"/>
  <c r="J144" i="49"/>
  <c r="F144" i="49" s="1"/>
  <c r="E211" i="48"/>
  <c r="R12" i="49"/>
  <c r="N12" i="49"/>
  <c r="J12" i="49"/>
  <c r="F12" i="49" s="1"/>
  <c r="N85" i="49"/>
  <c r="J85" i="49"/>
  <c r="F85" i="49" s="1"/>
  <c r="N82" i="49"/>
  <c r="J82" i="49"/>
  <c r="F82" i="49" s="1"/>
  <c r="R16" i="49"/>
  <c r="N16" i="49"/>
  <c r="J16" i="49"/>
  <c r="F16" i="49" s="1"/>
  <c r="N49" i="49"/>
  <c r="J49" i="49"/>
  <c r="F49" i="49" s="1"/>
  <c r="N122" i="49"/>
  <c r="J122" i="49"/>
  <c r="F122" i="49" s="1"/>
  <c r="N119" i="49"/>
  <c r="J119" i="49"/>
  <c r="F119" i="49" s="1"/>
  <c r="F211" i="48"/>
  <c r="E209" i="48"/>
  <c r="I211" i="48"/>
  <c r="N133" i="49"/>
  <c r="J133" i="49"/>
  <c r="F133" i="49" s="1"/>
  <c r="J53" i="49"/>
  <c r="N53" i="49"/>
  <c r="N67" i="49"/>
  <c r="J67" i="49"/>
  <c r="F67" i="49" s="1"/>
  <c r="E215" i="48"/>
  <c r="G217" i="48"/>
  <c r="H235" i="48"/>
  <c r="F233" i="48"/>
  <c r="J63" i="49"/>
  <c r="F63" i="49" s="1"/>
  <c r="N63" i="49"/>
  <c r="N20" i="49"/>
  <c r="R20" i="49"/>
  <c r="J20" i="49"/>
  <c r="F20" i="49" s="1"/>
  <c r="J87" i="49"/>
  <c r="F87" i="49" s="1"/>
  <c r="N87" i="49"/>
  <c r="R6" i="49"/>
  <c r="N6" i="49"/>
  <c r="J6" i="49"/>
  <c r="F6" i="49" s="1"/>
  <c r="N148" i="49"/>
  <c r="J148" i="49"/>
  <c r="F148" i="49" s="1"/>
  <c r="J123" i="49"/>
  <c r="F123" i="49" s="1"/>
  <c r="N123" i="49"/>
  <c r="J57" i="49"/>
  <c r="N57" i="49"/>
  <c r="I190" i="48"/>
  <c r="J111" i="49"/>
  <c r="F111" i="49" s="1"/>
  <c r="N111" i="49"/>
  <c r="J65" i="49"/>
  <c r="F65" i="49" s="1"/>
  <c r="N65" i="49"/>
  <c r="J103" i="49"/>
  <c r="F103" i="49" s="1"/>
  <c r="N103" i="49"/>
  <c r="N71" i="49"/>
  <c r="J71" i="49"/>
  <c r="F71" i="49" s="1"/>
  <c r="J13" i="49"/>
  <c r="F13" i="49" s="1"/>
  <c r="D188" i="49" s="1"/>
  <c r="E188" i="49" s="1"/>
  <c r="R13" i="49"/>
  <c r="N13" i="49"/>
  <c r="N117" i="49"/>
  <c r="J117" i="49"/>
  <c r="F117" i="49" s="1"/>
  <c r="N93" i="49"/>
  <c r="J93" i="49"/>
  <c r="F93" i="49" s="1"/>
  <c r="N100" i="49"/>
  <c r="J100" i="49"/>
  <c r="F100" i="49" s="1"/>
  <c r="N161" i="49"/>
  <c r="J161" i="49"/>
  <c r="R4" i="49"/>
  <c r="N4" i="49"/>
  <c r="J4" i="49"/>
  <c r="F4" i="49" s="1"/>
  <c r="D187" i="49" s="1"/>
  <c r="E187" i="49" s="1"/>
  <c r="N132" i="49"/>
  <c r="J132" i="49"/>
  <c r="F132" i="49" s="1"/>
  <c r="G232" i="48"/>
  <c r="E230" i="48"/>
  <c r="N104" i="49"/>
  <c r="J104" i="49"/>
  <c r="F104" i="49" s="1"/>
  <c r="N2" i="49"/>
  <c r="R2" i="49"/>
  <c r="J2" i="49"/>
  <c r="F2" i="49" s="1"/>
  <c r="N22" i="49"/>
  <c r="J22" i="49"/>
  <c r="F22" i="49" s="1"/>
  <c r="R22" i="49"/>
  <c r="N90" i="49"/>
  <c r="J90" i="49"/>
  <c r="F90" i="49" s="1"/>
  <c r="J142" i="49"/>
  <c r="F142" i="49" s="1"/>
  <c r="N142" i="49"/>
  <c r="N99" i="49"/>
  <c r="J99" i="49"/>
  <c r="F99" i="49" s="1"/>
  <c r="N69" i="49"/>
  <c r="J69" i="49"/>
  <c r="F69" i="49" s="1"/>
  <c r="N139" i="49"/>
  <c r="J139" i="49"/>
  <c r="F139" i="49" s="1"/>
  <c r="N112" i="49"/>
  <c r="J112" i="49"/>
  <c r="F112" i="49" s="1"/>
  <c r="E279" i="48"/>
  <c r="G301" i="48"/>
  <c r="J137" i="49"/>
  <c r="F137" i="49" s="1"/>
  <c r="N137" i="49"/>
  <c r="D205" i="49"/>
  <c r="E205" i="49" s="1"/>
  <c r="G253" i="48"/>
  <c r="E236" i="48"/>
  <c r="N147" i="49"/>
  <c r="J147" i="49"/>
  <c r="F147" i="49" s="1"/>
  <c r="N106" i="49"/>
  <c r="J106" i="49"/>
  <c r="F106" i="49" s="1"/>
  <c r="N136" i="49"/>
  <c r="J136" i="49"/>
  <c r="F136" i="49" s="1"/>
  <c r="J107" i="49"/>
  <c r="F107" i="49" s="1"/>
  <c r="N107" i="49"/>
  <c r="J153" i="49"/>
  <c r="F153" i="49" s="1"/>
  <c r="N153" i="49"/>
  <c r="N96" i="49"/>
  <c r="J96" i="49"/>
  <c r="F96" i="49" s="1"/>
  <c r="N72" i="49"/>
  <c r="J72" i="49"/>
  <c r="F72" i="49" s="1"/>
  <c r="I187" i="48"/>
  <c r="F187" i="48"/>
  <c r="E182" i="48"/>
  <c r="N114" i="49"/>
  <c r="J114" i="49"/>
  <c r="F114" i="49" s="1"/>
  <c r="J105" i="49"/>
  <c r="F105" i="49" s="1"/>
  <c r="N105" i="49"/>
  <c r="R14" i="49"/>
  <c r="N14" i="49"/>
  <c r="J14" i="49"/>
  <c r="F14" i="49" s="1"/>
  <c r="J88" i="49"/>
  <c r="F88" i="49" s="1"/>
  <c r="N88" i="49"/>
  <c r="F208" i="48"/>
  <c r="H229" i="48"/>
  <c r="F218" i="48"/>
  <c r="N47" i="49"/>
  <c r="J47" i="49"/>
  <c r="F47" i="49" s="1"/>
  <c r="G214" i="48"/>
  <c r="E214" i="48"/>
  <c r="N94" i="49"/>
  <c r="J94" i="49"/>
  <c r="F94" i="49" s="1"/>
  <c r="N59" i="49"/>
  <c r="J59" i="49"/>
  <c r="F59" i="49" s="1"/>
  <c r="J101" i="49"/>
  <c r="F101" i="49" s="1"/>
  <c r="N101" i="49"/>
  <c r="J75" i="49"/>
  <c r="F75" i="49" s="1"/>
  <c r="N75" i="49"/>
  <c r="F190" i="48"/>
  <c r="D190" i="46"/>
  <c r="N19" i="46"/>
  <c r="J19" i="46"/>
  <c r="F24" i="46"/>
  <c r="F22" i="46"/>
  <c r="F23" i="46"/>
  <c r="N22" i="46"/>
  <c r="J22" i="46"/>
  <c r="R11" i="46"/>
  <c r="N11" i="46"/>
  <c r="R19" i="46"/>
  <c r="R2" i="46"/>
  <c r="N2" i="46"/>
  <c r="J2" i="46"/>
  <c r="F2" i="46" s="1"/>
  <c r="D185" i="46" s="1"/>
  <c r="J11" i="46"/>
  <c r="F11" i="46" s="1"/>
  <c r="R22" i="46"/>
  <c r="J20" i="46"/>
  <c r="F20" i="46" s="1"/>
  <c r="R25" i="46"/>
  <c r="N25" i="46"/>
  <c r="J25" i="46"/>
  <c r="F25" i="46" s="1"/>
  <c r="J6" i="46"/>
  <c r="F6" i="46" s="1"/>
  <c r="R8" i="46"/>
  <c r="N8" i="46"/>
  <c r="F10" i="46"/>
  <c r="R14" i="46"/>
  <c r="N14" i="46"/>
  <c r="N16" i="46"/>
  <c r="J16" i="46"/>
  <c r="F16" i="46" s="1"/>
  <c r="N20" i="46"/>
  <c r="D191" i="46"/>
  <c r="E191" i="46" s="1"/>
  <c r="N13" i="46"/>
  <c r="J13" i="46"/>
  <c r="F13" i="46" s="1"/>
  <c r="D188" i="46" s="1"/>
  <c r="E188" i="46" s="1"/>
  <c r="R13" i="46"/>
  <c r="D192" i="46"/>
  <c r="E192" i="46" s="1"/>
  <c r="N6" i="46"/>
  <c r="F14" i="46"/>
  <c r="F3" i="46"/>
  <c r="D186" i="46" s="1"/>
  <c r="E186" i="46" s="1"/>
  <c r="R5" i="46"/>
  <c r="N5" i="46"/>
  <c r="J8" i="46"/>
  <c r="F8" i="46" s="1"/>
  <c r="J14" i="46"/>
  <c r="N23" i="46"/>
  <c r="D208" i="46"/>
  <c r="D210" i="46"/>
  <c r="E210" i="46" s="1"/>
  <c r="F19" i="46"/>
  <c r="F78" i="51" l="1"/>
  <c r="D196" i="51" s="1"/>
  <c r="E196" i="51" s="1"/>
  <c r="D199" i="51"/>
  <c r="E199" i="51" s="1"/>
  <c r="E203" i="51"/>
  <c r="D207" i="51"/>
  <c r="E207" i="51" s="1"/>
  <c r="E194" i="51"/>
  <c r="D189" i="51"/>
  <c r="E189" i="51" s="1"/>
  <c r="E185" i="51"/>
  <c r="E230" i="50"/>
  <c r="G232" i="50"/>
  <c r="J211" i="50"/>
  <c r="H211" i="50"/>
  <c r="J190" i="50"/>
  <c r="H190" i="50"/>
  <c r="F255" i="50"/>
  <c r="H277" i="50"/>
  <c r="H229" i="50"/>
  <c r="F218" i="50"/>
  <c r="G235" i="50"/>
  <c r="E233" i="50"/>
  <c r="H208" i="50"/>
  <c r="J208" i="50"/>
  <c r="J187" i="50"/>
  <c r="H187" i="50"/>
  <c r="D210" i="51"/>
  <c r="E210" i="51" s="1"/>
  <c r="D174" i="51"/>
  <c r="J174" i="51" s="1"/>
  <c r="F174" i="51" s="1"/>
  <c r="D208" i="51" s="1"/>
  <c r="D212" i="50"/>
  <c r="D215" i="50"/>
  <c r="F161" i="49"/>
  <c r="D201" i="49" s="1"/>
  <c r="D203" i="49"/>
  <c r="E203" i="49" s="1"/>
  <c r="F64" i="49"/>
  <c r="F53" i="49"/>
  <c r="D195" i="49" s="1"/>
  <c r="E195" i="49" s="1"/>
  <c r="D197" i="49"/>
  <c r="E197" i="49" s="1"/>
  <c r="F57" i="49"/>
  <c r="D199" i="49" s="1"/>
  <c r="E199" i="49" s="1"/>
  <c r="D194" i="49"/>
  <c r="E194" i="49" s="1"/>
  <c r="D196" i="49"/>
  <c r="E196" i="49" s="1"/>
  <c r="H214" i="48"/>
  <c r="F214" i="48"/>
  <c r="J187" i="48"/>
  <c r="H187" i="48"/>
  <c r="F236" i="48"/>
  <c r="H253" i="48"/>
  <c r="F215" i="48"/>
  <c r="H217" i="48"/>
  <c r="J211" i="48"/>
  <c r="H211" i="48"/>
  <c r="H232" i="48"/>
  <c r="F230" i="48"/>
  <c r="J208" i="48"/>
  <c r="H208" i="48"/>
  <c r="H190" i="48"/>
  <c r="J190" i="48"/>
  <c r="F279" i="48"/>
  <c r="H301" i="48"/>
  <c r="D185" i="49"/>
  <c r="D198" i="49"/>
  <c r="E198" i="49" s="1"/>
  <c r="F254" i="48"/>
  <c r="H277" i="48"/>
  <c r="D187" i="46"/>
  <c r="E187" i="46" s="1"/>
  <c r="D189" i="46"/>
  <c r="E189" i="46" s="1"/>
  <c r="E185" i="46"/>
  <c r="D211" i="46"/>
  <c r="E211" i="46" s="1"/>
  <c r="E208" i="46"/>
  <c r="D193" i="46"/>
  <c r="E193" i="46" s="1"/>
  <c r="E190" i="46"/>
  <c r="D200" i="51" l="1"/>
  <c r="E200" i="51" s="1"/>
  <c r="F230" i="50"/>
  <c r="H232" i="50"/>
  <c r="H235" i="50"/>
  <c r="F233" i="50"/>
  <c r="F212" i="50"/>
  <c r="E212" i="50"/>
  <c r="I212" i="50"/>
  <c r="D211" i="51"/>
  <c r="E211" i="51" s="1"/>
  <c r="E208" i="51"/>
  <c r="E215" i="50"/>
  <c r="G217" i="50"/>
  <c r="E185" i="49"/>
  <c r="D189" i="49"/>
  <c r="E189" i="49" s="1"/>
  <c r="K212" i="48"/>
  <c r="H303" i="48"/>
  <c r="H302" i="48"/>
  <c r="D207" i="49"/>
  <c r="E207" i="49" s="1"/>
  <c r="E201" i="49"/>
  <c r="D200" i="49"/>
  <c r="E200" i="49" s="1"/>
  <c r="O29" i="29"/>
  <c r="O28" i="29"/>
  <c r="O27" i="29"/>
  <c r="O26" i="29"/>
  <c r="O11" i="29"/>
  <c r="O10" i="29"/>
  <c r="O9" i="29"/>
  <c r="O8" i="29"/>
  <c r="O7" i="29"/>
  <c r="O6" i="29"/>
  <c r="O5" i="29"/>
  <c r="O4" i="29"/>
  <c r="O3" i="29"/>
  <c r="B211" i="45"/>
  <c r="B207" i="45"/>
  <c r="B200" i="45"/>
  <c r="B193" i="45"/>
  <c r="B189" i="45"/>
  <c r="C174" i="45"/>
  <c r="C167" i="45"/>
  <c r="C161" i="45"/>
  <c r="C155" i="45"/>
  <c r="C148" i="45"/>
  <c r="C142" i="45"/>
  <c r="C136" i="45"/>
  <c r="C130" i="45"/>
  <c r="C124" i="45"/>
  <c r="C118" i="45"/>
  <c r="C112" i="45"/>
  <c r="C106" i="45"/>
  <c r="C100" i="45"/>
  <c r="C94" i="45"/>
  <c r="C88" i="45"/>
  <c r="C82" i="45"/>
  <c r="C76" i="45"/>
  <c r="C70" i="45"/>
  <c r="C64" i="45"/>
  <c r="C58" i="45"/>
  <c r="C52" i="45"/>
  <c r="C46" i="45"/>
  <c r="C42" i="45"/>
  <c r="C39" i="45"/>
  <c r="C36" i="45"/>
  <c r="C33" i="45"/>
  <c r="C30" i="45"/>
  <c r="C27" i="45"/>
  <c r="C22" i="45"/>
  <c r="C18" i="45"/>
  <c r="D15" i="45"/>
  <c r="J15" i="45" s="1"/>
  <c r="C14" i="45"/>
  <c r="C10" i="45"/>
  <c r="R7" i="45"/>
  <c r="D7" i="45"/>
  <c r="N7" i="45" s="1"/>
  <c r="C6" i="45"/>
  <c r="J5" i="45"/>
  <c r="D3" i="45"/>
  <c r="C2" i="45"/>
  <c r="F5" i="45" s="1"/>
  <c r="I301" i="44"/>
  <c r="B301" i="44"/>
  <c r="B300" i="44"/>
  <c r="B299" i="44"/>
  <c r="B298" i="44"/>
  <c r="B297" i="44"/>
  <c r="B296" i="44"/>
  <c r="B295" i="44"/>
  <c r="B294" i="44"/>
  <c r="B293" i="44"/>
  <c r="B292" i="44"/>
  <c r="B291" i="44"/>
  <c r="B290" i="44"/>
  <c r="B289" i="44"/>
  <c r="B288" i="44"/>
  <c r="B287" i="44"/>
  <c r="B286" i="44"/>
  <c r="B285" i="44"/>
  <c r="B284" i="44"/>
  <c r="B283" i="44"/>
  <c r="B282" i="44"/>
  <c r="B281" i="44"/>
  <c r="B280" i="44"/>
  <c r="B279" i="44"/>
  <c r="B278" i="44"/>
  <c r="I277" i="44"/>
  <c r="B277" i="44"/>
  <c r="B276" i="44"/>
  <c r="B275" i="44"/>
  <c r="B274" i="44"/>
  <c r="B273" i="44"/>
  <c r="B272" i="44"/>
  <c r="B271" i="44"/>
  <c r="B270" i="44"/>
  <c r="B269" i="44"/>
  <c r="B268" i="44"/>
  <c r="B267" i="44"/>
  <c r="B266" i="44"/>
  <c r="B265" i="44"/>
  <c r="B264" i="44"/>
  <c r="B263" i="44"/>
  <c r="B262" i="44"/>
  <c r="B261" i="44"/>
  <c r="B260" i="44"/>
  <c r="B259" i="44"/>
  <c r="B258" i="44"/>
  <c r="B257" i="44"/>
  <c r="B256" i="44"/>
  <c r="B255" i="44"/>
  <c r="B254" i="44"/>
  <c r="I253" i="44"/>
  <c r="B253" i="44"/>
  <c r="B252" i="44"/>
  <c r="B251" i="44"/>
  <c r="B250" i="44"/>
  <c r="B249" i="44"/>
  <c r="B248" i="44"/>
  <c r="B247" i="44"/>
  <c r="B246" i="44"/>
  <c r="B245" i="44"/>
  <c r="B244" i="44"/>
  <c r="B243" i="44"/>
  <c r="B242" i="44"/>
  <c r="B241" i="44"/>
  <c r="B240" i="44"/>
  <c r="B239" i="44"/>
  <c r="B238" i="44"/>
  <c r="B237" i="44"/>
  <c r="B236" i="44"/>
  <c r="I235" i="44"/>
  <c r="B235" i="44"/>
  <c r="B234" i="44"/>
  <c r="B233" i="44"/>
  <c r="I232" i="44"/>
  <c r="B232" i="44"/>
  <c r="B231" i="44"/>
  <c r="B230" i="44"/>
  <c r="I229" i="44"/>
  <c r="B229" i="44"/>
  <c r="B228" i="44"/>
  <c r="B227" i="44"/>
  <c r="B226" i="44"/>
  <c r="B225" i="44"/>
  <c r="B224" i="44"/>
  <c r="B223" i="44"/>
  <c r="B222" i="44"/>
  <c r="B221" i="44"/>
  <c r="B220" i="44"/>
  <c r="B219" i="44"/>
  <c r="B218" i="44"/>
  <c r="I217" i="44"/>
  <c r="B217" i="44"/>
  <c r="B216" i="44"/>
  <c r="B215" i="44"/>
  <c r="I214" i="44"/>
  <c r="B214" i="44"/>
  <c r="O212" i="44"/>
  <c r="L212" i="44"/>
  <c r="G212" i="44"/>
  <c r="B212" i="44"/>
  <c r="G211" i="44"/>
  <c r="B208" i="44"/>
  <c r="O207" i="44"/>
  <c r="B207" i="44"/>
  <c r="B206" i="44"/>
  <c r="B205" i="44"/>
  <c r="B204" i="44"/>
  <c r="B203" i="44"/>
  <c r="B202" i="44"/>
  <c r="B201" i="44"/>
  <c r="O200" i="44"/>
  <c r="G208" i="44" s="1"/>
  <c r="B200" i="44"/>
  <c r="B199" i="44"/>
  <c r="B198" i="44"/>
  <c r="B197" i="44"/>
  <c r="B196" i="44"/>
  <c r="B195" i="44"/>
  <c r="B194" i="44"/>
  <c r="B193" i="44"/>
  <c r="B192" i="44"/>
  <c r="O191" i="44"/>
  <c r="G190" i="44" s="1"/>
  <c r="B191" i="44"/>
  <c r="O186" i="44"/>
  <c r="B185" i="44" s="1"/>
  <c r="B184" i="44"/>
  <c r="B183" i="44"/>
  <c r="T172" i="44"/>
  <c r="D168" i="44"/>
  <c r="D172" i="45" s="1"/>
  <c r="J172" i="45" s="1"/>
  <c r="D164" i="44"/>
  <c r="D168" i="45" s="1"/>
  <c r="J168" i="45" s="1"/>
  <c r="D163" i="44"/>
  <c r="D160" i="44"/>
  <c r="O159" i="44"/>
  <c r="D167" i="44" s="1"/>
  <c r="D171" i="45" s="1"/>
  <c r="O158" i="44"/>
  <c r="D166" i="44" s="1"/>
  <c r="O157" i="44"/>
  <c r="D165" i="44" s="1"/>
  <c r="D169" i="45" s="1"/>
  <c r="O156" i="44"/>
  <c r="D151" i="44" s="1"/>
  <c r="O154" i="44"/>
  <c r="D156" i="44" s="1"/>
  <c r="D160" i="45" s="1"/>
  <c r="O153" i="44"/>
  <c r="D154" i="44" s="1"/>
  <c r="O152" i="44"/>
  <c r="D153" i="44" s="1"/>
  <c r="O151" i="44"/>
  <c r="G150" i="44"/>
  <c r="G149" i="44"/>
  <c r="N55" i="44"/>
  <c r="D60" i="44" s="1"/>
  <c r="D281" i="44" s="1"/>
  <c r="N54" i="44"/>
  <c r="D59" i="44" s="1"/>
  <c r="D62" i="45" s="1"/>
  <c r="N62" i="45" s="1"/>
  <c r="F62" i="45" s="1"/>
  <c r="N53" i="44"/>
  <c r="D100" i="44" s="1"/>
  <c r="D266" i="44" s="1"/>
  <c r="N52" i="44"/>
  <c r="D129" i="44" s="1"/>
  <c r="D273" i="44" s="1"/>
  <c r="N51" i="44"/>
  <c r="D56" i="44" s="1"/>
  <c r="N50" i="44"/>
  <c r="D97" i="44" s="1"/>
  <c r="N48" i="44"/>
  <c r="D48" i="44"/>
  <c r="N47" i="44"/>
  <c r="D131" i="44" s="1"/>
  <c r="D134" i="45" s="1"/>
  <c r="D47" i="44"/>
  <c r="D278" i="44" s="1"/>
  <c r="N46" i="44"/>
  <c r="N45" i="44"/>
  <c r="D147" i="44" s="1"/>
  <c r="D277" i="44" s="1"/>
  <c r="N44" i="44"/>
  <c r="D140" i="44" s="1"/>
  <c r="D252" i="44" s="1"/>
  <c r="N43" i="44"/>
  <c r="D139" i="44" s="1"/>
  <c r="D228" i="44" s="1"/>
  <c r="D42" i="44"/>
  <c r="D44" i="45" s="1"/>
  <c r="J44" i="45" s="1"/>
  <c r="F44" i="45" s="1"/>
  <c r="D37" i="44"/>
  <c r="D39" i="45" s="1"/>
  <c r="J39" i="45" s="1"/>
  <c r="F39" i="45" s="1"/>
  <c r="D34" i="44"/>
  <c r="D33" i="44"/>
  <c r="D35" i="45" s="1"/>
  <c r="J35" i="45" s="1"/>
  <c r="F35" i="45" s="1"/>
  <c r="D30" i="44"/>
  <c r="D32" i="45" s="1"/>
  <c r="J32" i="45" s="1"/>
  <c r="F32" i="45" s="1"/>
  <c r="D28" i="44"/>
  <c r="D30" i="45" s="1"/>
  <c r="J30" i="45" s="1"/>
  <c r="F30" i="45" s="1"/>
  <c r="N27" i="44"/>
  <c r="D39" i="44" s="1"/>
  <c r="D41" i="45" s="1"/>
  <c r="J41" i="45" s="1"/>
  <c r="F41" i="45" s="1"/>
  <c r="D27" i="44"/>
  <c r="D29" i="45" s="1"/>
  <c r="J29" i="45" s="1"/>
  <c r="F29" i="45" s="1"/>
  <c r="N26" i="44"/>
  <c r="N25" i="44"/>
  <c r="D40" i="44" s="1"/>
  <c r="D25" i="44"/>
  <c r="D27" i="45" s="1"/>
  <c r="J27" i="45" s="1"/>
  <c r="F27" i="45" s="1"/>
  <c r="D24" i="44"/>
  <c r="D25" i="45" s="1"/>
  <c r="D22" i="44"/>
  <c r="D23" i="45" s="1"/>
  <c r="D20" i="44"/>
  <c r="D16" i="44"/>
  <c r="D17" i="45" s="1"/>
  <c r="D14" i="44"/>
  <c r="D13" i="44"/>
  <c r="D12" i="44"/>
  <c r="D8" i="44"/>
  <c r="D9" i="45" s="1"/>
  <c r="D6" i="44"/>
  <c r="N4" i="44"/>
  <c r="M4" i="44"/>
  <c r="D4" i="44"/>
  <c r="D5" i="45" s="1"/>
  <c r="R5" i="45" s="1"/>
  <c r="M3" i="44"/>
  <c r="D19" i="44" s="1"/>
  <c r="D20" i="45" s="1"/>
  <c r="D3" i="44"/>
  <c r="D4" i="45" s="1"/>
  <c r="M2" i="44"/>
  <c r="D18" i="44" s="1"/>
  <c r="D19" i="45" s="1"/>
  <c r="D2" i="44"/>
  <c r="M1" i="44"/>
  <c r="D1" i="44"/>
  <c r="J212" i="50" l="1"/>
  <c r="K212" i="50" s="1"/>
  <c r="H212" i="50"/>
  <c r="H217" i="50"/>
  <c r="F215" i="50"/>
  <c r="D102" i="44"/>
  <c r="D77" i="44"/>
  <c r="D80" i="45" s="1"/>
  <c r="D94" i="44"/>
  <c r="D97" i="45" s="1"/>
  <c r="D53" i="44"/>
  <c r="D56" i="45" s="1"/>
  <c r="N56" i="45" s="1"/>
  <c r="D79" i="44"/>
  <c r="D82" i="45" s="1"/>
  <c r="J82" i="45" s="1"/>
  <c r="F82" i="45" s="1"/>
  <c r="D133" i="44"/>
  <c r="D229" i="44" s="1"/>
  <c r="E229" i="44" s="1"/>
  <c r="F229" i="44" s="1"/>
  <c r="D134" i="44"/>
  <c r="D137" i="45" s="1"/>
  <c r="D43" i="44"/>
  <c r="D46" i="45" s="1"/>
  <c r="N46" i="45" s="1"/>
  <c r="D74" i="44"/>
  <c r="D77" i="45" s="1"/>
  <c r="D135" i="44"/>
  <c r="D138" i="45" s="1"/>
  <c r="N138" i="45" s="1"/>
  <c r="D98" i="44"/>
  <c r="D101" i="45" s="1"/>
  <c r="D145" i="44"/>
  <c r="D148" i="45" s="1"/>
  <c r="N148" i="45" s="1"/>
  <c r="D117" i="44"/>
  <c r="D120" i="45" s="1"/>
  <c r="D81" i="44"/>
  <c r="D84" i="45" s="1"/>
  <c r="N84" i="45" s="1"/>
  <c r="D44" i="44"/>
  <c r="D47" i="45" s="1"/>
  <c r="D63" i="44"/>
  <c r="D66" i="45" s="1"/>
  <c r="D101" i="44"/>
  <c r="D290" i="44" s="1"/>
  <c r="E290" i="44" s="1"/>
  <c r="F290" i="44" s="1"/>
  <c r="D69" i="44"/>
  <c r="D72" i="45" s="1"/>
  <c r="D45" i="44"/>
  <c r="D48" i="45" s="1"/>
  <c r="N48" i="45" s="1"/>
  <c r="D70" i="44"/>
  <c r="D73" i="45" s="1"/>
  <c r="J73" i="45" s="1"/>
  <c r="F73" i="45" s="1"/>
  <c r="D113" i="44"/>
  <c r="D116" i="45" s="1"/>
  <c r="N116" i="45" s="1"/>
  <c r="D155" i="44"/>
  <c r="D159" i="45" s="1"/>
  <c r="N159" i="45" s="1"/>
  <c r="D162" i="44"/>
  <c r="D166" i="45" s="1"/>
  <c r="J166" i="45" s="1"/>
  <c r="D161" i="44"/>
  <c r="D165" i="45" s="1"/>
  <c r="J165" i="45" s="1"/>
  <c r="D132" i="44"/>
  <c r="D297" i="44" s="1"/>
  <c r="E297" i="44" s="1"/>
  <c r="F297" i="44" s="1"/>
  <c r="D57" i="44"/>
  <c r="D60" i="45" s="1"/>
  <c r="N60" i="45" s="1"/>
  <c r="F60" i="45" s="1"/>
  <c r="D78" i="44"/>
  <c r="D285" i="44" s="1"/>
  <c r="E285" i="44" s="1"/>
  <c r="F285" i="44" s="1"/>
  <c r="D149" i="44"/>
  <c r="D152" i="45" s="1"/>
  <c r="N152" i="45" s="1"/>
  <c r="D58" i="44"/>
  <c r="D61" i="45" s="1"/>
  <c r="D127" i="44"/>
  <c r="D93" i="44"/>
  <c r="D265" i="44" s="1"/>
  <c r="E265" i="44" s="1"/>
  <c r="F265" i="44" s="1"/>
  <c r="D95" i="44"/>
  <c r="D98" i="45" s="1"/>
  <c r="N98" i="45" s="1"/>
  <c r="F98" i="45" s="1"/>
  <c r="D86" i="44"/>
  <c r="D89" i="45" s="1"/>
  <c r="N89" i="45" s="1"/>
  <c r="D137" i="44"/>
  <c r="D71" i="44"/>
  <c r="D74" i="45" s="1"/>
  <c r="N74" i="45" s="1"/>
  <c r="D87" i="44"/>
  <c r="D264" i="44" s="1"/>
  <c r="D105" i="44"/>
  <c r="D108" i="45" s="1"/>
  <c r="D125" i="44"/>
  <c r="D128" i="45" s="1"/>
  <c r="N128" i="45" s="1"/>
  <c r="D141" i="44"/>
  <c r="D65" i="44"/>
  <c r="D51" i="44"/>
  <c r="D54" i="45" s="1"/>
  <c r="D89" i="44"/>
  <c r="D92" i="45" s="1"/>
  <c r="N92" i="45" s="1"/>
  <c r="D109" i="44"/>
  <c r="D112" i="45" s="1"/>
  <c r="D126" i="44"/>
  <c r="D143" i="44"/>
  <c r="D146" i="45" s="1"/>
  <c r="J146" i="45" s="1"/>
  <c r="F146" i="45" s="1"/>
  <c r="D85" i="44"/>
  <c r="D222" i="44" s="1"/>
  <c r="E222" i="44" s="1"/>
  <c r="F222" i="44" s="1"/>
  <c r="D119" i="44"/>
  <c r="D121" i="44"/>
  <c r="D226" i="44" s="1"/>
  <c r="E226" i="44" s="1"/>
  <c r="F226" i="44" s="1"/>
  <c r="D46" i="44"/>
  <c r="D254" i="44" s="1"/>
  <c r="D243" i="44"/>
  <c r="E243" i="44" s="1"/>
  <c r="F243" i="44" s="1"/>
  <c r="D61" i="44"/>
  <c r="D110" i="44"/>
  <c r="J62" i="45"/>
  <c r="D103" i="44"/>
  <c r="D50" i="45"/>
  <c r="J50" i="45" s="1"/>
  <c r="F50" i="45" s="1"/>
  <c r="D62" i="44"/>
  <c r="D241" i="44" s="1"/>
  <c r="E241" i="44" s="1"/>
  <c r="F241" i="44" s="1"/>
  <c r="D111" i="44"/>
  <c r="D269" i="44" s="1"/>
  <c r="E269" i="44" s="1"/>
  <c r="F269" i="44" s="1"/>
  <c r="D158" i="44"/>
  <c r="D162" i="45" s="1"/>
  <c r="J162" i="45" s="1"/>
  <c r="P159" i="44"/>
  <c r="B210" i="44" s="1"/>
  <c r="D157" i="45"/>
  <c r="N157" i="45" s="1"/>
  <c r="P154" i="44"/>
  <c r="B209" i="44" s="1"/>
  <c r="D152" i="44"/>
  <c r="D158" i="45"/>
  <c r="J158" i="45" s="1"/>
  <c r="D164" i="45"/>
  <c r="N164" i="45" s="1"/>
  <c r="F164" i="45" s="1"/>
  <c r="D170" i="45"/>
  <c r="J170" i="45" s="1"/>
  <c r="D100" i="45"/>
  <c r="R4" i="45"/>
  <c r="N4" i="45"/>
  <c r="J4" i="45"/>
  <c r="F4" i="45" s="1"/>
  <c r="J97" i="45"/>
  <c r="N97" i="45"/>
  <c r="D73" i="44"/>
  <c r="D21" i="45"/>
  <c r="D14" i="45"/>
  <c r="D42" i="45"/>
  <c r="J42" i="45" s="1"/>
  <c r="F42" i="45" s="1"/>
  <c r="D36" i="45"/>
  <c r="J36" i="45" s="1"/>
  <c r="F36" i="45" s="1"/>
  <c r="D63" i="45"/>
  <c r="E281" i="44"/>
  <c r="F281" i="44" s="1"/>
  <c r="D88" i="45"/>
  <c r="H149" i="44"/>
  <c r="H150" i="44" s="1"/>
  <c r="D32" i="44"/>
  <c r="D34" i="45" s="1"/>
  <c r="J34" i="45" s="1"/>
  <c r="F34" i="45" s="1"/>
  <c r="D26" i="44"/>
  <c r="D28" i="45" s="1"/>
  <c r="J28" i="45" s="1"/>
  <c r="F28" i="45" s="1"/>
  <c r="D38" i="44"/>
  <c r="D40" i="45" s="1"/>
  <c r="J40" i="45" s="1"/>
  <c r="F40" i="45" s="1"/>
  <c r="D35" i="44"/>
  <c r="D37" i="45" s="1"/>
  <c r="J37" i="45" s="1"/>
  <c r="F37" i="45" s="1"/>
  <c r="N17" i="45"/>
  <c r="J17" i="45"/>
  <c r="F17" i="45" s="1"/>
  <c r="R17" i="45"/>
  <c r="D105" i="45"/>
  <c r="E278" i="44"/>
  <c r="D2" i="45"/>
  <c r="D182" i="44"/>
  <c r="D17" i="44"/>
  <c r="D9" i="44"/>
  <c r="N80" i="45"/>
  <c r="F80" i="45" s="1"/>
  <c r="J80" i="45"/>
  <c r="J169" i="45"/>
  <c r="N169" i="45"/>
  <c r="F169" i="45" s="1"/>
  <c r="D167" i="45"/>
  <c r="D211" i="44"/>
  <c r="J23" i="45"/>
  <c r="R23" i="45"/>
  <c r="N23" i="45"/>
  <c r="D29" i="44"/>
  <c r="D31" i="45" s="1"/>
  <c r="J31" i="45" s="1"/>
  <c r="F31" i="45" s="1"/>
  <c r="D142" i="45"/>
  <c r="E228" i="44"/>
  <c r="F228" i="44" s="1"/>
  <c r="N134" i="45"/>
  <c r="J134" i="45"/>
  <c r="D103" i="45"/>
  <c r="E266" i="44"/>
  <c r="F266" i="44" s="1"/>
  <c r="F15" i="45"/>
  <c r="D150" i="45"/>
  <c r="E277" i="44"/>
  <c r="F277" i="44" s="1"/>
  <c r="D41" i="44"/>
  <c r="D43" i="45" s="1"/>
  <c r="J43" i="45" s="1"/>
  <c r="F43" i="45" s="1"/>
  <c r="D99" i="44"/>
  <c r="D75" i="44"/>
  <c r="D261" i="44" s="1"/>
  <c r="D5" i="44"/>
  <c r="R9" i="45"/>
  <c r="N9" i="45"/>
  <c r="J9" i="45"/>
  <c r="J171" i="45"/>
  <c r="N171" i="45"/>
  <c r="F171" i="45" s="1"/>
  <c r="J20" i="45"/>
  <c r="F20" i="45" s="1"/>
  <c r="R20" i="45"/>
  <c r="N20" i="45"/>
  <c r="B211" i="44"/>
  <c r="D59" i="45"/>
  <c r="N160" i="45"/>
  <c r="J160" i="45"/>
  <c r="D148" i="44"/>
  <c r="D151" i="45" s="1"/>
  <c r="D124" i="44"/>
  <c r="D127" i="45" s="1"/>
  <c r="D130" i="44"/>
  <c r="D133" i="45" s="1"/>
  <c r="D106" i="44"/>
  <c r="D109" i="45" s="1"/>
  <c r="D82" i="44"/>
  <c r="D262" i="44" s="1"/>
  <c r="D136" i="44"/>
  <c r="D274" i="44" s="1"/>
  <c r="D112" i="44"/>
  <c r="D115" i="45" s="1"/>
  <c r="D88" i="44"/>
  <c r="D91" i="45" s="1"/>
  <c r="D64" i="44"/>
  <c r="D258" i="44" s="1"/>
  <c r="D52" i="44"/>
  <c r="D55" i="45" s="1"/>
  <c r="D142" i="44"/>
  <c r="D118" i="44"/>
  <c r="D270" i="44" s="1"/>
  <c r="D155" i="45"/>
  <c r="D21" i="44"/>
  <c r="J19" i="45"/>
  <c r="F19" i="45" s="1"/>
  <c r="R19" i="45"/>
  <c r="N19" i="45"/>
  <c r="N25" i="45"/>
  <c r="R25" i="45"/>
  <c r="J25" i="45"/>
  <c r="F25" i="45" s="1"/>
  <c r="D51" i="45"/>
  <c r="D13" i="45"/>
  <c r="D143" i="45"/>
  <c r="E252" i="44"/>
  <c r="F252" i="44" s="1"/>
  <c r="D55" i="44"/>
  <c r="D132" i="45"/>
  <c r="E273" i="44"/>
  <c r="F273" i="44" s="1"/>
  <c r="J152" i="45"/>
  <c r="F7" i="45"/>
  <c r="F9" i="45"/>
  <c r="J164" i="45"/>
  <c r="E264" i="44"/>
  <c r="F264" i="44" s="1"/>
  <c r="D157" i="44"/>
  <c r="D214" i="44" s="1"/>
  <c r="U168" i="44"/>
  <c r="D183" i="44"/>
  <c r="E183" i="44" s="1"/>
  <c r="B186" i="44"/>
  <c r="G187" i="44"/>
  <c r="J56" i="45"/>
  <c r="F56" i="45" s="1"/>
  <c r="F23" i="45"/>
  <c r="N82" i="45"/>
  <c r="D7" i="44"/>
  <c r="D8" i="45" s="1"/>
  <c r="D15" i="44"/>
  <c r="D16" i="45" s="1"/>
  <c r="D23" i="44"/>
  <c r="D24" i="45" s="1"/>
  <c r="D36" i="44"/>
  <c r="D38" i="45" s="1"/>
  <c r="J38" i="45" s="1"/>
  <c r="F38" i="45" s="1"/>
  <c r="D192" i="45" s="1"/>
  <c r="E192" i="45" s="1"/>
  <c r="D72" i="44"/>
  <c r="D284" i="44" s="1"/>
  <c r="D80" i="44"/>
  <c r="D244" i="44" s="1"/>
  <c r="D96" i="44"/>
  <c r="D289" i="44" s="1"/>
  <c r="D104" i="44"/>
  <c r="D246" i="44" s="1"/>
  <c r="D120" i="44"/>
  <c r="D128" i="44"/>
  <c r="D248" i="44" s="1"/>
  <c r="D144" i="44"/>
  <c r="D150" i="44"/>
  <c r="D301" i="44" s="1"/>
  <c r="N172" i="45"/>
  <c r="F172" i="45" s="1"/>
  <c r="D66" i="44"/>
  <c r="D90" i="44"/>
  <c r="D122" i="44"/>
  <c r="D249" i="44" s="1"/>
  <c r="D146" i="44"/>
  <c r="D251" i="44" s="1"/>
  <c r="D10" i="44"/>
  <c r="D31" i="44"/>
  <c r="D33" i="45" s="1"/>
  <c r="J33" i="45" s="1"/>
  <c r="F33" i="45" s="1"/>
  <c r="D190" i="45" s="1"/>
  <c r="D49" i="44"/>
  <c r="D218" i="44" s="1"/>
  <c r="D67" i="44"/>
  <c r="D220" i="44" s="1"/>
  <c r="D83" i="44"/>
  <c r="D286" i="44" s="1"/>
  <c r="D91" i="44"/>
  <c r="D107" i="44"/>
  <c r="D110" i="45" s="1"/>
  <c r="D115" i="44"/>
  <c r="D123" i="44"/>
  <c r="D159" i="44"/>
  <c r="D216" i="44" s="1"/>
  <c r="B182" i="44"/>
  <c r="B187" i="44"/>
  <c r="N5" i="45"/>
  <c r="J7" i="45"/>
  <c r="R15" i="45"/>
  <c r="N15" i="45"/>
  <c r="D114" i="44"/>
  <c r="D293" i="44" s="1"/>
  <c r="D138" i="44"/>
  <c r="N3" i="45"/>
  <c r="J3" i="45"/>
  <c r="F3" i="45" s="1"/>
  <c r="D11" i="44"/>
  <c r="D12" i="45" s="1"/>
  <c r="D50" i="44"/>
  <c r="D237" i="44" s="1"/>
  <c r="D54" i="44"/>
  <c r="D280" i="44" s="1"/>
  <c r="D68" i="44"/>
  <c r="D240" i="44" s="1"/>
  <c r="D76" i="44"/>
  <c r="D79" i="45" s="1"/>
  <c r="D84" i="44"/>
  <c r="D92" i="44"/>
  <c r="D108" i="44"/>
  <c r="D292" i="44" s="1"/>
  <c r="D116" i="44"/>
  <c r="D250" i="44" s="1"/>
  <c r="R3" i="45"/>
  <c r="N168" i="45"/>
  <c r="F168" i="45" s="1"/>
  <c r="H302" i="50" l="1"/>
  <c r="H303" i="50"/>
  <c r="N166" i="45"/>
  <c r="F166" i="45" s="1"/>
  <c r="D236" i="44"/>
  <c r="D242" i="44"/>
  <c r="J159" i="45"/>
  <c r="F159" i="45" s="1"/>
  <c r="N158" i="45"/>
  <c r="J120" i="45"/>
  <c r="F120" i="45" s="1"/>
  <c r="N120" i="45"/>
  <c r="J137" i="45"/>
  <c r="F137" i="45" s="1"/>
  <c r="N137" i="45"/>
  <c r="N146" i="45"/>
  <c r="D238" i="44"/>
  <c r="E238" i="44" s="1"/>
  <c r="F238" i="44" s="1"/>
  <c r="J116" i="45"/>
  <c r="F116" i="45" s="1"/>
  <c r="J46" i="45"/>
  <c r="F46" i="45" s="1"/>
  <c r="D253" i="44"/>
  <c r="E253" i="44" s="1"/>
  <c r="F253" i="44" s="1"/>
  <c r="D90" i="45"/>
  <c r="D136" i="45"/>
  <c r="D279" i="44"/>
  <c r="E279" i="44" s="1"/>
  <c r="F279" i="44" s="1"/>
  <c r="D221" i="44"/>
  <c r="E221" i="44" s="1"/>
  <c r="F221" i="44" s="1"/>
  <c r="N73" i="45"/>
  <c r="D275" i="44"/>
  <c r="E275" i="44" s="1"/>
  <c r="F275" i="44" s="1"/>
  <c r="J60" i="45"/>
  <c r="D191" i="44"/>
  <c r="J148" i="45"/>
  <c r="D239" i="44"/>
  <c r="E239" i="44" s="1"/>
  <c r="F239" i="44" s="1"/>
  <c r="D227" i="44"/>
  <c r="E227" i="44" s="1"/>
  <c r="F227" i="44" s="1"/>
  <c r="D300" i="44"/>
  <c r="E300" i="44" s="1"/>
  <c r="F300" i="44" s="1"/>
  <c r="D49" i="45"/>
  <c r="N49" i="45" s="1"/>
  <c r="J138" i="45"/>
  <c r="F138" i="45" s="1"/>
  <c r="J74" i="45"/>
  <c r="F74" i="45" s="1"/>
  <c r="J66" i="45"/>
  <c r="F66" i="45" s="1"/>
  <c r="N66" i="45"/>
  <c r="J101" i="45"/>
  <c r="N101" i="45"/>
  <c r="F101" i="45" s="1"/>
  <c r="D104" i="45"/>
  <c r="N104" i="45" s="1"/>
  <c r="F104" i="45" s="1"/>
  <c r="J48" i="45"/>
  <c r="F48" i="45" s="1"/>
  <c r="D130" i="45"/>
  <c r="N130" i="45" s="1"/>
  <c r="J98" i="45"/>
  <c r="D81" i="45"/>
  <c r="N81" i="45" s="1"/>
  <c r="F81" i="45" s="1"/>
  <c r="D247" i="44"/>
  <c r="E247" i="44" s="1"/>
  <c r="F247" i="44" s="1"/>
  <c r="D272" i="44"/>
  <c r="E272" i="44" s="1"/>
  <c r="F272" i="44" s="1"/>
  <c r="J84" i="45"/>
  <c r="F84" i="45" s="1"/>
  <c r="D259" i="44"/>
  <c r="E259" i="44" s="1"/>
  <c r="F259" i="44" s="1"/>
  <c r="D64" i="45"/>
  <c r="N64" i="45" s="1"/>
  <c r="D288" i="44"/>
  <c r="E288" i="44" s="1"/>
  <c r="F288" i="44" s="1"/>
  <c r="D299" i="44"/>
  <c r="E299" i="44" s="1"/>
  <c r="F299" i="44" s="1"/>
  <c r="D283" i="44"/>
  <c r="D135" i="45"/>
  <c r="N135" i="45" s="1"/>
  <c r="F134" i="45"/>
  <c r="D260" i="44"/>
  <c r="N165" i="45"/>
  <c r="F165" i="45" s="1"/>
  <c r="N61" i="45"/>
  <c r="F61" i="45" s="1"/>
  <c r="J61" i="45"/>
  <c r="D219" i="44"/>
  <c r="E219" i="44" s="1"/>
  <c r="F219" i="44" s="1"/>
  <c r="J92" i="45"/>
  <c r="F92" i="45" s="1"/>
  <c r="D124" i="45"/>
  <c r="N124" i="45" s="1"/>
  <c r="D257" i="44"/>
  <c r="E257" i="44" s="1"/>
  <c r="F257" i="44" s="1"/>
  <c r="D223" i="44"/>
  <c r="E223" i="44" s="1"/>
  <c r="F223" i="44" s="1"/>
  <c r="D114" i="45"/>
  <c r="N114" i="45" s="1"/>
  <c r="F148" i="45"/>
  <c r="D65" i="45"/>
  <c r="N65" i="45" s="1"/>
  <c r="D276" i="44"/>
  <c r="E276" i="44" s="1"/>
  <c r="F276" i="44" s="1"/>
  <c r="D144" i="45"/>
  <c r="J144" i="45" s="1"/>
  <c r="F144" i="45" s="1"/>
  <c r="D256" i="44"/>
  <c r="E256" i="44" s="1"/>
  <c r="F256" i="44" s="1"/>
  <c r="D96" i="45"/>
  <c r="J96" i="45" s="1"/>
  <c r="J128" i="45"/>
  <c r="F128" i="45" s="1"/>
  <c r="D255" i="44"/>
  <c r="E255" i="44" s="1"/>
  <c r="F255" i="44" s="1"/>
  <c r="N50" i="45"/>
  <c r="D102" i="45"/>
  <c r="N102" i="45" s="1"/>
  <c r="F102" i="45" s="1"/>
  <c r="D267" i="44"/>
  <c r="E267" i="44" s="1"/>
  <c r="F267" i="44" s="1"/>
  <c r="D113" i="45"/>
  <c r="D245" i="44"/>
  <c r="E245" i="44" s="1"/>
  <c r="F245" i="44" s="1"/>
  <c r="D287" i="44"/>
  <c r="E287" i="44" s="1"/>
  <c r="F287" i="44" s="1"/>
  <c r="D295" i="44"/>
  <c r="E295" i="44" s="1"/>
  <c r="F295" i="44" s="1"/>
  <c r="J47" i="45"/>
  <c r="F47" i="45" s="1"/>
  <c r="N47" i="45"/>
  <c r="D263" i="44"/>
  <c r="E263" i="44" s="1"/>
  <c r="F263" i="44" s="1"/>
  <c r="D268" i="44"/>
  <c r="E268" i="44" s="1"/>
  <c r="F268" i="44" s="1"/>
  <c r="D122" i="45"/>
  <c r="D294" i="44"/>
  <c r="E294" i="44" s="1"/>
  <c r="F294" i="44" s="1"/>
  <c r="D291" i="44"/>
  <c r="E291" i="44" s="1"/>
  <c r="F291" i="44" s="1"/>
  <c r="J89" i="45"/>
  <c r="F89" i="45" s="1"/>
  <c r="D271" i="44"/>
  <c r="E271" i="44" s="1"/>
  <c r="F271" i="44" s="1"/>
  <c r="D68" i="45"/>
  <c r="D282" i="44"/>
  <c r="E282" i="44" s="1"/>
  <c r="F282" i="44" s="1"/>
  <c r="N77" i="45"/>
  <c r="F77" i="45" s="1"/>
  <c r="J77" i="45"/>
  <c r="D106" i="45"/>
  <c r="D224" i="44"/>
  <c r="E224" i="44" s="1"/>
  <c r="F224" i="44" s="1"/>
  <c r="D140" i="45"/>
  <c r="D298" i="44"/>
  <c r="E298" i="44" s="1"/>
  <c r="F298" i="44" s="1"/>
  <c r="D129" i="45"/>
  <c r="D296" i="44"/>
  <c r="E296" i="44" s="1"/>
  <c r="F296" i="44" s="1"/>
  <c r="D225" i="44"/>
  <c r="E225" i="44" s="1"/>
  <c r="F225" i="44" s="1"/>
  <c r="D215" i="44"/>
  <c r="N162" i="45"/>
  <c r="F162" i="45" s="1"/>
  <c r="J157" i="45"/>
  <c r="F157" i="45" s="1"/>
  <c r="D156" i="45"/>
  <c r="D217" i="44"/>
  <c r="D209" i="44"/>
  <c r="E209" i="44" s="1"/>
  <c r="N170" i="45"/>
  <c r="F170" i="45" s="1"/>
  <c r="F152" i="45"/>
  <c r="D205" i="44"/>
  <c r="E205" i="44" s="1"/>
  <c r="F97" i="45"/>
  <c r="F158" i="45"/>
  <c r="F160" i="45"/>
  <c r="E190" i="45"/>
  <c r="D153" i="45"/>
  <c r="E301" i="44"/>
  <c r="F301" i="44" s="1"/>
  <c r="E191" i="44"/>
  <c r="D78" i="45"/>
  <c r="E261" i="44"/>
  <c r="F261" i="44" s="1"/>
  <c r="D95" i="45"/>
  <c r="E242" i="44"/>
  <c r="F242" i="44" s="1"/>
  <c r="D94" i="45"/>
  <c r="D199" i="44"/>
  <c r="E199" i="44" s="1"/>
  <c r="D147" i="45"/>
  <c r="E274" i="44"/>
  <c r="F274" i="44" s="1"/>
  <c r="D139" i="45"/>
  <c r="J135" i="45"/>
  <c r="D85" i="45"/>
  <c r="E262" i="44"/>
  <c r="F262" i="44" s="1"/>
  <c r="R14" i="45"/>
  <c r="J14" i="45"/>
  <c r="F14" i="45" s="1"/>
  <c r="N14" i="45"/>
  <c r="J79" i="45"/>
  <c r="N79" i="45"/>
  <c r="F79" i="45" s="1"/>
  <c r="N90" i="45"/>
  <c r="J90" i="45"/>
  <c r="F90" i="45" s="1"/>
  <c r="N132" i="45"/>
  <c r="J132" i="45"/>
  <c r="N109" i="45"/>
  <c r="J109" i="45"/>
  <c r="F109" i="45" s="1"/>
  <c r="D202" i="44"/>
  <c r="E202" i="44" s="1"/>
  <c r="J124" i="45"/>
  <c r="F124" i="45" s="1"/>
  <c r="F278" i="44"/>
  <c r="D191" i="45"/>
  <c r="E191" i="45" s="1"/>
  <c r="D87" i="45"/>
  <c r="D141" i="45"/>
  <c r="N112" i="45"/>
  <c r="J112" i="45"/>
  <c r="F112" i="45" s="1"/>
  <c r="J142" i="45"/>
  <c r="F142" i="45" s="1"/>
  <c r="N142" i="45"/>
  <c r="E211" i="44"/>
  <c r="D184" i="44"/>
  <c r="E184" i="44" s="1"/>
  <c r="D10" i="45"/>
  <c r="N63" i="45"/>
  <c r="F63" i="45" s="1"/>
  <c r="J63" i="45"/>
  <c r="D111" i="45"/>
  <c r="E292" i="44"/>
  <c r="F292" i="44" s="1"/>
  <c r="D125" i="45"/>
  <c r="E249" i="44"/>
  <c r="F249" i="44" s="1"/>
  <c r="D58" i="45"/>
  <c r="D193" i="44"/>
  <c r="E193" i="44" s="1"/>
  <c r="N103" i="45"/>
  <c r="F103" i="45" s="1"/>
  <c r="J103" i="45"/>
  <c r="R2" i="45"/>
  <c r="N2" i="45"/>
  <c r="J2" i="45"/>
  <c r="F2" i="45" s="1"/>
  <c r="N54" i="45"/>
  <c r="J54" i="45"/>
  <c r="F54" i="45" s="1"/>
  <c r="R24" i="45"/>
  <c r="N24" i="45"/>
  <c r="J24" i="45"/>
  <c r="F24" i="45" s="1"/>
  <c r="E283" i="44"/>
  <c r="F283" i="44" s="1"/>
  <c r="D69" i="45"/>
  <c r="D206" i="45"/>
  <c r="D76" i="45"/>
  <c r="D196" i="44"/>
  <c r="E196" i="44" s="1"/>
  <c r="D70" i="45"/>
  <c r="D195" i="44"/>
  <c r="E195" i="44" s="1"/>
  <c r="E220" i="44"/>
  <c r="F220" i="44" s="1"/>
  <c r="R8" i="45"/>
  <c r="N8" i="45"/>
  <c r="J8" i="45"/>
  <c r="F8" i="45" s="1"/>
  <c r="D121" i="45"/>
  <c r="E270" i="44"/>
  <c r="F270" i="44" s="1"/>
  <c r="E240" i="44"/>
  <c r="F240" i="44" s="1"/>
  <c r="D71" i="45"/>
  <c r="D107" i="45"/>
  <c r="E246" i="44"/>
  <c r="F246" i="44" s="1"/>
  <c r="D145" i="45"/>
  <c r="D57" i="45"/>
  <c r="E293" i="44"/>
  <c r="F293" i="44" s="1"/>
  <c r="D117" i="45"/>
  <c r="D163" i="45"/>
  <c r="E289" i="44"/>
  <c r="F289" i="44" s="1"/>
  <c r="D99" i="45"/>
  <c r="J55" i="45"/>
  <c r="F55" i="45" s="1"/>
  <c r="N55" i="45"/>
  <c r="J127" i="45"/>
  <c r="F127" i="45" s="1"/>
  <c r="N127" i="45"/>
  <c r="N59" i="45"/>
  <c r="F59" i="45" s="1"/>
  <c r="J59" i="45"/>
  <c r="D207" i="44"/>
  <c r="E207" i="44" s="1"/>
  <c r="D6" i="45"/>
  <c r="J167" i="45"/>
  <c r="N167" i="45"/>
  <c r="F167" i="45" s="1"/>
  <c r="N108" i="45"/>
  <c r="J108" i="45"/>
  <c r="F108" i="45" s="1"/>
  <c r="D18" i="45"/>
  <c r="D186" i="44"/>
  <c r="E186" i="44" s="1"/>
  <c r="N105" i="45"/>
  <c r="F105" i="45" s="1"/>
  <c r="J105" i="45"/>
  <c r="D188" i="44"/>
  <c r="N155" i="45"/>
  <c r="J155" i="45"/>
  <c r="D93" i="45"/>
  <c r="N144" i="45"/>
  <c r="D86" i="45"/>
  <c r="E286" i="44"/>
  <c r="F286" i="44" s="1"/>
  <c r="D131" i="45"/>
  <c r="E248" i="44"/>
  <c r="F248" i="44" s="1"/>
  <c r="D198" i="44"/>
  <c r="E198" i="44" s="1"/>
  <c r="D123" i="45"/>
  <c r="D52" i="45"/>
  <c r="D192" i="44"/>
  <c r="E192" i="44" s="1"/>
  <c r="U169" i="44"/>
  <c r="S169" i="44" s="1"/>
  <c r="U171" i="44"/>
  <c r="S171" i="44" s="1"/>
  <c r="U170" i="44"/>
  <c r="S170" i="44" s="1"/>
  <c r="J143" i="45"/>
  <c r="F143" i="45" s="1"/>
  <c r="N143" i="45"/>
  <c r="D53" i="45"/>
  <c r="E237" i="44"/>
  <c r="F237" i="44" s="1"/>
  <c r="D126" i="45"/>
  <c r="D11" i="45"/>
  <c r="D83" i="45"/>
  <c r="D197" i="44"/>
  <c r="E197" i="44" s="1"/>
  <c r="E244" i="44"/>
  <c r="F244" i="44" s="1"/>
  <c r="J72" i="45"/>
  <c r="F72" i="45" s="1"/>
  <c r="N72" i="45"/>
  <c r="R13" i="45"/>
  <c r="N13" i="45"/>
  <c r="J13" i="45"/>
  <c r="F13" i="45" s="1"/>
  <c r="D188" i="45" s="1"/>
  <c r="E188" i="45" s="1"/>
  <c r="J51" i="45"/>
  <c r="F51" i="45" s="1"/>
  <c r="N51" i="45"/>
  <c r="D187" i="44"/>
  <c r="E187" i="44" s="1"/>
  <c r="D22" i="45"/>
  <c r="E258" i="44"/>
  <c r="F258" i="44" s="1"/>
  <c r="D67" i="45"/>
  <c r="D194" i="44"/>
  <c r="E194" i="44" s="1"/>
  <c r="N151" i="45"/>
  <c r="J151" i="45"/>
  <c r="J81" i="45"/>
  <c r="E182" i="44"/>
  <c r="E254" i="44"/>
  <c r="D206" i="44"/>
  <c r="E206" i="44" s="1"/>
  <c r="R21" i="45"/>
  <c r="N21" i="45"/>
  <c r="J21" i="45"/>
  <c r="F21" i="45" s="1"/>
  <c r="D200" i="44"/>
  <c r="E200" i="44" s="1"/>
  <c r="N110" i="45"/>
  <c r="J110" i="45"/>
  <c r="F110" i="45" s="1"/>
  <c r="N115" i="45"/>
  <c r="J115" i="45"/>
  <c r="F115" i="45" s="1"/>
  <c r="D204" i="44"/>
  <c r="E204" i="44" s="1"/>
  <c r="N88" i="45"/>
  <c r="J88" i="45"/>
  <c r="F88" i="45" s="1"/>
  <c r="J16" i="45"/>
  <c r="F16" i="45" s="1"/>
  <c r="N16" i="45"/>
  <c r="R16" i="45"/>
  <c r="E236" i="44"/>
  <c r="N133" i="45"/>
  <c r="J133" i="45"/>
  <c r="F133" i="45" s="1"/>
  <c r="D119" i="45"/>
  <c r="E250" i="44"/>
  <c r="F250" i="44" s="1"/>
  <c r="R12" i="45"/>
  <c r="N12" i="45"/>
  <c r="J12" i="45"/>
  <c r="F12" i="45" s="1"/>
  <c r="D187" i="45" s="1"/>
  <c r="E187" i="45" s="1"/>
  <c r="D118" i="45"/>
  <c r="D203" i="44"/>
  <c r="E203" i="44" s="1"/>
  <c r="D149" i="45"/>
  <c r="E251" i="44"/>
  <c r="F251" i="44" s="1"/>
  <c r="D208" i="44"/>
  <c r="E208" i="44" s="1"/>
  <c r="E284" i="44"/>
  <c r="F284" i="44" s="1"/>
  <c r="D75" i="45"/>
  <c r="D201" i="44"/>
  <c r="E201" i="44" s="1"/>
  <c r="D161" i="45"/>
  <c r="D210" i="44"/>
  <c r="E260" i="44"/>
  <c r="F260" i="44" s="1"/>
  <c r="N91" i="45"/>
  <c r="J91" i="45"/>
  <c r="F91" i="45" s="1"/>
  <c r="J150" i="45"/>
  <c r="N150" i="45"/>
  <c r="D185" i="44"/>
  <c r="E185" i="44" s="1"/>
  <c r="N136" i="45"/>
  <c r="J136" i="45"/>
  <c r="F136" i="45" s="1"/>
  <c r="D190" i="44"/>
  <c r="E190" i="44" s="1"/>
  <c r="D189" i="44"/>
  <c r="E189" i="44" s="1"/>
  <c r="N100" i="45"/>
  <c r="F100" i="45" s="1"/>
  <c r="J100" i="45"/>
  <c r="D205" i="45" l="1"/>
  <c r="E205" i="45" s="1"/>
  <c r="D204" i="45"/>
  <c r="E204" i="45" s="1"/>
  <c r="F135" i="45"/>
  <c r="J49" i="45"/>
  <c r="F49" i="45" s="1"/>
  <c r="F151" i="45"/>
  <c r="N96" i="45"/>
  <c r="F96" i="45" s="1"/>
  <c r="J104" i="45"/>
  <c r="J130" i="45"/>
  <c r="J64" i="45"/>
  <c r="F64" i="45" s="1"/>
  <c r="E206" i="45"/>
  <c r="O24" i="29"/>
  <c r="J65" i="45"/>
  <c r="F65" i="45" s="1"/>
  <c r="J102" i="45"/>
  <c r="F150" i="45"/>
  <c r="J114" i="45"/>
  <c r="F114" i="45" s="1"/>
  <c r="J122" i="45"/>
  <c r="F122" i="45" s="1"/>
  <c r="N122" i="45"/>
  <c r="N113" i="45"/>
  <c r="J113" i="45"/>
  <c r="F113" i="45" s="1"/>
  <c r="N106" i="45"/>
  <c r="J106" i="45"/>
  <c r="F106" i="45" s="1"/>
  <c r="J129" i="45"/>
  <c r="F129" i="45" s="1"/>
  <c r="N129" i="45"/>
  <c r="N68" i="45"/>
  <c r="J68" i="45"/>
  <c r="F68" i="45" s="1"/>
  <c r="F132" i="45"/>
  <c r="J140" i="45"/>
  <c r="F140" i="45" s="1"/>
  <c r="N140" i="45"/>
  <c r="N156" i="45"/>
  <c r="J156" i="45"/>
  <c r="O22" i="29"/>
  <c r="F155" i="45"/>
  <c r="D201" i="45" s="1"/>
  <c r="O19" i="29" s="1"/>
  <c r="F130" i="45"/>
  <c r="N126" i="45"/>
  <c r="J126" i="45"/>
  <c r="F126" i="45" s="1"/>
  <c r="I190" i="44"/>
  <c r="E188" i="44"/>
  <c r="F190" i="44"/>
  <c r="N117" i="45"/>
  <c r="J117" i="45"/>
  <c r="F117" i="45" s="1"/>
  <c r="J69" i="45"/>
  <c r="F69" i="45" s="1"/>
  <c r="N69" i="45"/>
  <c r="J94" i="45"/>
  <c r="N94" i="45"/>
  <c r="J67" i="45"/>
  <c r="F67" i="45" s="1"/>
  <c r="N67" i="45"/>
  <c r="N163" i="45"/>
  <c r="F163" i="45" s="1"/>
  <c r="D203" i="45" s="1"/>
  <c r="J163" i="45"/>
  <c r="G253" i="44"/>
  <c r="N153" i="45"/>
  <c r="J153" i="45"/>
  <c r="F187" i="44"/>
  <c r="N58" i="45"/>
  <c r="F58" i="45" s="1"/>
  <c r="J58" i="45"/>
  <c r="N141" i="45"/>
  <c r="J141" i="45"/>
  <c r="F141" i="45" s="1"/>
  <c r="E210" i="44"/>
  <c r="I211" i="44"/>
  <c r="F211" i="44"/>
  <c r="I208" i="44"/>
  <c r="J118" i="45"/>
  <c r="F118" i="45" s="1"/>
  <c r="N118" i="45"/>
  <c r="J22" i="45"/>
  <c r="F22" i="45" s="1"/>
  <c r="R22" i="45"/>
  <c r="N22" i="45"/>
  <c r="N125" i="45"/>
  <c r="J125" i="45"/>
  <c r="F125" i="45" s="1"/>
  <c r="E218" i="44"/>
  <c r="G229" i="44"/>
  <c r="N75" i="45"/>
  <c r="J75" i="45"/>
  <c r="F75" i="45" s="1"/>
  <c r="F236" i="44"/>
  <c r="H253" i="44"/>
  <c r="H277" i="44"/>
  <c r="F254" i="44"/>
  <c r="N52" i="45"/>
  <c r="J52" i="45"/>
  <c r="F52" i="45" s="1"/>
  <c r="N6" i="45"/>
  <c r="J6" i="45"/>
  <c r="F6" i="45" s="1"/>
  <c r="D185" i="45" s="1"/>
  <c r="R6" i="45"/>
  <c r="N57" i="45"/>
  <c r="J57" i="45"/>
  <c r="F57" i="45" s="1"/>
  <c r="J70" i="45"/>
  <c r="F70" i="45" s="1"/>
  <c r="N70" i="45"/>
  <c r="N111" i="45"/>
  <c r="J111" i="45"/>
  <c r="F111" i="45" s="1"/>
  <c r="N139" i="45"/>
  <c r="J139" i="45"/>
  <c r="F139" i="45" s="1"/>
  <c r="J95" i="45"/>
  <c r="N95" i="45"/>
  <c r="Q177" i="44"/>
  <c r="O177" i="44" s="1"/>
  <c r="D177" i="44" s="1"/>
  <c r="Q175" i="44"/>
  <c r="O175" i="44" s="1"/>
  <c r="D175" i="44" s="1"/>
  <c r="Q176" i="44"/>
  <c r="O176" i="44" s="1"/>
  <c r="D176" i="44" s="1"/>
  <c r="R10" i="45"/>
  <c r="N10" i="45"/>
  <c r="J10" i="45"/>
  <c r="F10" i="45" s="1"/>
  <c r="N107" i="45"/>
  <c r="J107" i="45"/>
  <c r="F107" i="45" s="1"/>
  <c r="N161" i="45"/>
  <c r="F161" i="45" s="1"/>
  <c r="J161" i="45"/>
  <c r="N53" i="45"/>
  <c r="J53" i="45"/>
  <c r="F53" i="45" s="1"/>
  <c r="N131" i="45"/>
  <c r="J131" i="45"/>
  <c r="E280" i="44"/>
  <c r="G301" i="44"/>
  <c r="N87" i="45"/>
  <c r="J87" i="45"/>
  <c r="F87" i="45" s="1"/>
  <c r="G277" i="44"/>
  <c r="N83" i="45"/>
  <c r="J83" i="45"/>
  <c r="F83" i="45" s="1"/>
  <c r="N86" i="45"/>
  <c r="J86" i="45"/>
  <c r="F86" i="45" s="1"/>
  <c r="N93" i="45"/>
  <c r="J93" i="45"/>
  <c r="F93" i="45" s="1"/>
  <c r="J99" i="45"/>
  <c r="N99" i="45"/>
  <c r="N149" i="45"/>
  <c r="J149" i="45"/>
  <c r="Q171" i="44"/>
  <c r="O171" i="44" s="1"/>
  <c r="D171" i="44" s="1"/>
  <c r="Q169" i="44"/>
  <c r="O169" i="44" s="1"/>
  <c r="Q170" i="44"/>
  <c r="O170" i="44" s="1"/>
  <c r="D170" i="44" s="1"/>
  <c r="N71" i="45"/>
  <c r="J71" i="45"/>
  <c r="F71" i="45" s="1"/>
  <c r="E214" i="44"/>
  <c r="G214" i="44"/>
  <c r="J123" i="45"/>
  <c r="F123" i="45" s="1"/>
  <c r="N123" i="45"/>
  <c r="J121" i="45"/>
  <c r="F121" i="45" s="1"/>
  <c r="N121" i="45"/>
  <c r="J76" i="45"/>
  <c r="N76" i="45"/>
  <c r="F76" i="45" s="1"/>
  <c r="N85" i="45"/>
  <c r="J85" i="45"/>
  <c r="F85" i="45" s="1"/>
  <c r="J147" i="45"/>
  <c r="F147" i="45" s="1"/>
  <c r="N147" i="45"/>
  <c r="N78" i="45"/>
  <c r="F78" i="45" s="1"/>
  <c r="J78" i="45"/>
  <c r="J119" i="45"/>
  <c r="F119" i="45" s="1"/>
  <c r="N119" i="45"/>
  <c r="I187" i="44"/>
  <c r="R11" i="45"/>
  <c r="N11" i="45"/>
  <c r="J11" i="45"/>
  <c r="F11" i="45" s="1"/>
  <c r="D186" i="45" s="1"/>
  <c r="E186" i="45" s="1"/>
  <c r="Q174" i="44"/>
  <c r="O174" i="44" s="1"/>
  <c r="D174" i="44" s="1"/>
  <c r="Q173" i="44"/>
  <c r="O173" i="44" s="1"/>
  <c r="D173" i="44" s="1"/>
  <c r="Q172" i="44"/>
  <c r="O172" i="44" s="1"/>
  <c r="D172" i="44" s="1"/>
  <c r="N18" i="45"/>
  <c r="J18" i="45"/>
  <c r="F18" i="45" s="1"/>
  <c r="R18" i="45"/>
  <c r="J145" i="45"/>
  <c r="F145" i="45" s="1"/>
  <c r="N145" i="45"/>
  <c r="F208" i="44"/>
  <c r="D193" i="45"/>
  <c r="E193" i="45" s="1"/>
  <c r="O23" i="29" l="1"/>
  <c r="D198" i="45"/>
  <c r="F149" i="45"/>
  <c r="F153" i="45"/>
  <c r="D196" i="45"/>
  <c r="F95" i="45"/>
  <c r="E198" i="45"/>
  <c r="O16" i="29"/>
  <c r="D197" i="45"/>
  <c r="E203" i="45"/>
  <c r="O21" i="29"/>
  <c r="F156" i="45"/>
  <c r="D202" i="45" s="1"/>
  <c r="F131" i="45"/>
  <c r="F99" i="45"/>
  <c r="D199" i="45" s="1"/>
  <c r="F94" i="45"/>
  <c r="D189" i="45"/>
  <c r="E189" i="45" s="1"/>
  <c r="E185" i="45"/>
  <c r="E201" i="45"/>
  <c r="D177" i="45"/>
  <c r="J177" i="45" s="1"/>
  <c r="F177" i="45" s="1"/>
  <c r="D209" i="45" s="1"/>
  <c r="E209" i="45" s="1"/>
  <c r="H190" i="44"/>
  <c r="J190" i="44"/>
  <c r="D178" i="45"/>
  <c r="J178" i="45" s="1"/>
  <c r="F178" i="45" s="1"/>
  <c r="E231" i="44"/>
  <c r="F231" i="44" s="1"/>
  <c r="D194" i="45"/>
  <c r="O12" i="29" s="1"/>
  <c r="D179" i="45"/>
  <c r="J179" i="45" s="1"/>
  <c r="F179" i="45" s="1"/>
  <c r="E232" i="44"/>
  <c r="F232" i="44" s="1"/>
  <c r="D180" i="45"/>
  <c r="J180" i="45" s="1"/>
  <c r="F180" i="45" s="1"/>
  <c r="D210" i="45" s="1"/>
  <c r="E210" i="45" s="1"/>
  <c r="F218" i="44"/>
  <c r="H229" i="44"/>
  <c r="J187" i="44"/>
  <c r="H187" i="44"/>
  <c r="H214" i="44"/>
  <c r="F214" i="44"/>
  <c r="J208" i="44"/>
  <c r="H208" i="44"/>
  <c r="D181" i="45"/>
  <c r="J181" i="45" s="1"/>
  <c r="F181" i="45" s="1"/>
  <c r="E234" i="44"/>
  <c r="F234" i="44" s="1"/>
  <c r="D175" i="45"/>
  <c r="J175" i="45" s="1"/>
  <c r="F175" i="45" s="1"/>
  <c r="E216" i="44"/>
  <c r="F216" i="44" s="1"/>
  <c r="D182" i="45"/>
  <c r="J182" i="45" s="1"/>
  <c r="F182" i="45" s="1"/>
  <c r="E235" i="44"/>
  <c r="F235" i="44" s="1"/>
  <c r="H211" i="44"/>
  <c r="J211" i="44"/>
  <c r="D169" i="44"/>
  <c r="P177" i="44"/>
  <c r="D176" i="45"/>
  <c r="J176" i="45" s="1"/>
  <c r="F176" i="45" s="1"/>
  <c r="E217" i="44"/>
  <c r="F217" i="44" s="1"/>
  <c r="F280" i="44"/>
  <c r="H301" i="44"/>
  <c r="D195" i="45" l="1"/>
  <c r="O13" i="29" s="1"/>
  <c r="E195" i="45"/>
  <c r="E199" i="45"/>
  <c r="O17" i="29"/>
  <c r="E197" i="45"/>
  <c r="O15" i="29"/>
  <c r="E196" i="45"/>
  <c r="O14" i="29"/>
  <c r="E202" i="45"/>
  <c r="O20" i="29"/>
  <c r="D207" i="45"/>
  <c r="E207" i="45" s="1"/>
  <c r="E230" i="44"/>
  <c r="G232" i="44"/>
  <c r="E194" i="45"/>
  <c r="E233" i="44"/>
  <c r="G235" i="44"/>
  <c r="D174" i="45"/>
  <c r="J174" i="45" s="1"/>
  <c r="F174" i="45" s="1"/>
  <c r="D208" i="45" s="1"/>
  <c r="D212" i="44"/>
  <c r="O25" i="29" l="1"/>
  <c r="D200" i="45"/>
  <c r="O18" i="29" s="1"/>
  <c r="E215" i="44"/>
  <c r="G217" i="44"/>
  <c r="E212" i="44"/>
  <c r="I212" i="44"/>
  <c r="F212" i="44"/>
  <c r="F233" i="44"/>
  <c r="H235" i="44"/>
  <c r="D211" i="45"/>
  <c r="E211" i="45" s="1"/>
  <c r="E208" i="45"/>
  <c r="H232" i="44"/>
  <c r="F230" i="44"/>
  <c r="E200" i="45" l="1"/>
  <c r="H212" i="44"/>
  <c r="J212" i="44"/>
  <c r="K212" i="44" s="1"/>
  <c r="H217" i="44"/>
  <c r="F215" i="44"/>
  <c r="H303" i="44" l="1"/>
  <c r="H302" i="44"/>
  <c r="O164" i="36" l="1"/>
  <c r="O163" i="36"/>
  <c r="O165" i="36" s="1"/>
  <c r="O162" i="36"/>
  <c r="O161" i="36"/>
  <c r="L4" i="29" l="1"/>
  <c r="L5" i="29"/>
  <c r="L6" i="29"/>
  <c r="L7" i="29"/>
  <c r="L8" i="29"/>
  <c r="L9" i="29"/>
  <c r="L10" i="29"/>
  <c r="L11" i="29"/>
  <c r="L3" i="29"/>
  <c r="B211" i="41"/>
  <c r="B207" i="41"/>
  <c r="B200" i="41"/>
  <c r="B193" i="41"/>
  <c r="B189" i="41"/>
  <c r="C174" i="41"/>
  <c r="C167" i="41"/>
  <c r="C161" i="41"/>
  <c r="C155" i="41"/>
  <c r="C148" i="41"/>
  <c r="C142" i="41"/>
  <c r="C136" i="41"/>
  <c r="C130" i="41"/>
  <c r="C124" i="41"/>
  <c r="C118" i="41"/>
  <c r="C112" i="41"/>
  <c r="C106" i="41"/>
  <c r="C100" i="41"/>
  <c r="C94" i="41"/>
  <c r="C88" i="41"/>
  <c r="C82" i="41"/>
  <c r="C76" i="41"/>
  <c r="C70" i="41"/>
  <c r="C64" i="41"/>
  <c r="C58" i="41"/>
  <c r="C52" i="41"/>
  <c r="C46" i="41"/>
  <c r="C42" i="41"/>
  <c r="C39" i="41"/>
  <c r="C36" i="41"/>
  <c r="C33" i="41"/>
  <c r="C30" i="41"/>
  <c r="C27" i="41"/>
  <c r="C22" i="41"/>
  <c r="C18" i="41"/>
  <c r="C14" i="41"/>
  <c r="C10" i="41"/>
  <c r="C6" i="41"/>
  <c r="C2" i="41"/>
  <c r="I301" i="40"/>
  <c r="B301" i="40"/>
  <c r="B300" i="40"/>
  <c r="B299" i="40"/>
  <c r="B298" i="40"/>
  <c r="B297" i="40"/>
  <c r="B296" i="40"/>
  <c r="B295" i="40"/>
  <c r="B294" i="40"/>
  <c r="B293" i="40"/>
  <c r="B292" i="40"/>
  <c r="B291" i="40"/>
  <c r="B290" i="40"/>
  <c r="B289" i="40"/>
  <c r="B288" i="40"/>
  <c r="B287" i="40"/>
  <c r="B286" i="40"/>
  <c r="B285" i="40"/>
  <c r="B284" i="40"/>
  <c r="B283" i="40"/>
  <c r="B282" i="40"/>
  <c r="B281" i="40"/>
  <c r="B280" i="40"/>
  <c r="B279" i="40"/>
  <c r="B278" i="40"/>
  <c r="I277" i="40"/>
  <c r="B277" i="40"/>
  <c r="B276" i="40"/>
  <c r="B275" i="40"/>
  <c r="B274" i="40"/>
  <c r="B273" i="40"/>
  <c r="B272" i="40"/>
  <c r="B271" i="40"/>
  <c r="B270" i="40"/>
  <c r="B269" i="40"/>
  <c r="B268" i="40"/>
  <c r="B267" i="40"/>
  <c r="B266" i="40"/>
  <c r="B265" i="40"/>
  <c r="B264" i="40"/>
  <c r="B263" i="40"/>
  <c r="B262" i="40"/>
  <c r="B261" i="40"/>
  <c r="B260" i="40"/>
  <c r="B259" i="40"/>
  <c r="B258" i="40"/>
  <c r="B257" i="40"/>
  <c r="B256" i="40"/>
  <c r="B255" i="40"/>
  <c r="B254" i="40"/>
  <c r="I253" i="40"/>
  <c r="B253" i="40"/>
  <c r="B252" i="40"/>
  <c r="B251" i="40"/>
  <c r="B250" i="40"/>
  <c r="B249" i="40"/>
  <c r="B248" i="40"/>
  <c r="B247" i="40"/>
  <c r="B246" i="40"/>
  <c r="B245" i="40"/>
  <c r="B244" i="40"/>
  <c r="B243" i="40"/>
  <c r="B242" i="40"/>
  <c r="B241" i="40"/>
  <c r="B240" i="40"/>
  <c r="B239" i="40"/>
  <c r="B238" i="40"/>
  <c r="B237" i="40"/>
  <c r="B236" i="40"/>
  <c r="I235" i="40"/>
  <c r="B235" i="40"/>
  <c r="B234" i="40"/>
  <c r="B233" i="40"/>
  <c r="I232" i="40"/>
  <c r="B232" i="40"/>
  <c r="B231" i="40"/>
  <c r="B230" i="40"/>
  <c r="I229" i="40"/>
  <c r="B229" i="40"/>
  <c r="B228" i="40"/>
  <c r="B227" i="40"/>
  <c r="B226" i="40"/>
  <c r="B225" i="40"/>
  <c r="B224" i="40"/>
  <c r="B223" i="40"/>
  <c r="B222" i="40"/>
  <c r="B221" i="40"/>
  <c r="B220" i="40"/>
  <c r="B219" i="40"/>
  <c r="B218" i="40"/>
  <c r="I217" i="40"/>
  <c r="B217" i="40"/>
  <c r="B216" i="40"/>
  <c r="B215" i="40"/>
  <c r="I214" i="40"/>
  <c r="B214" i="40"/>
  <c r="O212" i="40"/>
  <c r="L212" i="40"/>
  <c r="G212" i="40"/>
  <c r="B212" i="40"/>
  <c r="G211" i="40"/>
  <c r="B208" i="40"/>
  <c r="O207" i="40"/>
  <c r="B207" i="40"/>
  <c r="B206" i="40"/>
  <c r="B205" i="40"/>
  <c r="B204" i="40"/>
  <c r="B203" i="40"/>
  <c r="B202" i="40"/>
  <c r="B201" i="40"/>
  <c r="O200" i="40"/>
  <c r="G208" i="40" s="1"/>
  <c r="B200" i="40"/>
  <c r="B199" i="40"/>
  <c r="B198" i="40"/>
  <c r="B197" i="40"/>
  <c r="B196" i="40"/>
  <c r="B195" i="40"/>
  <c r="B194" i="40"/>
  <c r="B193" i="40"/>
  <c r="B192" i="40"/>
  <c r="O191" i="40"/>
  <c r="B191" i="40"/>
  <c r="G190" i="40"/>
  <c r="O186" i="40"/>
  <c r="B184" i="40" s="1"/>
  <c r="V172" i="40"/>
  <c r="T172" i="40"/>
  <c r="U168" i="40" s="1"/>
  <c r="G168" i="40"/>
  <c r="G167" i="40"/>
  <c r="D166" i="40"/>
  <c r="D163" i="40"/>
  <c r="D160" i="40"/>
  <c r="O159" i="40"/>
  <c r="D168" i="40" s="1"/>
  <c r="D159" i="40"/>
  <c r="O158" i="40"/>
  <c r="O157" i="40"/>
  <c r="D158" i="40" s="1"/>
  <c r="D162" i="41" s="1"/>
  <c r="O156" i="40"/>
  <c r="D156" i="40"/>
  <c r="O154" i="40"/>
  <c r="D154" i="40"/>
  <c r="O153" i="40"/>
  <c r="O152" i="40"/>
  <c r="D153" i="40" s="1"/>
  <c r="O151" i="40"/>
  <c r="D157" i="40" s="1"/>
  <c r="D161" i="41" s="1"/>
  <c r="G150" i="40"/>
  <c r="G149" i="40"/>
  <c r="D114" i="40"/>
  <c r="D293" i="40" s="1"/>
  <c r="N55" i="40"/>
  <c r="N54" i="40"/>
  <c r="N53" i="40"/>
  <c r="D76" i="40" s="1"/>
  <c r="D79" i="41" s="1"/>
  <c r="N52" i="40"/>
  <c r="N51" i="40"/>
  <c r="N50" i="40"/>
  <c r="N48" i="40"/>
  <c r="D66" i="40" s="1"/>
  <c r="N47" i="40"/>
  <c r="D143" i="40" s="1"/>
  <c r="D146" i="41" s="1"/>
  <c r="N46" i="40"/>
  <c r="D82" i="40" s="1"/>
  <c r="D262" i="40" s="1"/>
  <c r="N45" i="40"/>
  <c r="D147" i="40" s="1"/>
  <c r="D277" i="40" s="1"/>
  <c r="N44" i="40"/>
  <c r="D146" i="40" s="1"/>
  <c r="N43" i="40"/>
  <c r="D121" i="40" s="1"/>
  <c r="D226" i="40" s="1"/>
  <c r="D42" i="40"/>
  <c r="D44" i="41" s="1"/>
  <c r="J44" i="41" s="1"/>
  <c r="F44" i="41" s="1"/>
  <c r="D38" i="40"/>
  <c r="D40" i="41" s="1"/>
  <c r="J40" i="41" s="1"/>
  <c r="F40" i="41" s="1"/>
  <c r="D33" i="40"/>
  <c r="D35" i="41" s="1"/>
  <c r="J35" i="41" s="1"/>
  <c r="F35" i="41" s="1"/>
  <c r="D29" i="40"/>
  <c r="D31" i="41" s="1"/>
  <c r="J31" i="41" s="1"/>
  <c r="F31" i="41" s="1"/>
  <c r="N27" i="40"/>
  <c r="D36" i="40" s="1"/>
  <c r="D38" i="41" s="1"/>
  <c r="J38" i="41" s="1"/>
  <c r="F38" i="41" s="1"/>
  <c r="D27" i="40"/>
  <c r="D29" i="41" s="1"/>
  <c r="J29" i="41" s="1"/>
  <c r="F29" i="41" s="1"/>
  <c r="N26" i="40"/>
  <c r="D41" i="40" s="1"/>
  <c r="D43" i="41" s="1"/>
  <c r="J43" i="41" s="1"/>
  <c r="F43" i="41" s="1"/>
  <c r="N25" i="40"/>
  <c r="D40" i="40" s="1"/>
  <c r="D42" i="41" s="1"/>
  <c r="J42" i="41" s="1"/>
  <c r="F42" i="41" s="1"/>
  <c r="D23" i="40"/>
  <c r="D24" i="41" s="1"/>
  <c r="D20" i="40"/>
  <c r="D18" i="40"/>
  <c r="D19" i="41" s="1"/>
  <c r="D14" i="40"/>
  <c r="D15" i="41" s="1"/>
  <c r="N15" i="41" s="1"/>
  <c r="D10" i="40"/>
  <c r="D11" i="41" s="1"/>
  <c r="D8" i="40"/>
  <c r="D6" i="40"/>
  <c r="D7" i="41" s="1"/>
  <c r="M4" i="40"/>
  <c r="D12" i="40" s="1"/>
  <c r="D4" i="40"/>
  <c r="D5" i="41" s="1"/>
  <c r="M3" i="40"/>
  <c r="D7" i="40" s="1"/>
  <c r="D8" i="41" s="1"/>
  <c r="D3" i="40"/>
  <c r="D4" i="41" s="1"/>
  <c r="M2" i="40"/>
  <c r="D22" i="40" s="1"/>
  <c r="D23" i="41" s="1"/>
  <c r="D2" i="40"/>
  <c r="M1" i="40"/>
  <c r="D13" i="40" s="1"/>
  <c r="C4" i="29"/>
  <c r="C6" i="29"/>
  <c r="C8" i="29"/>
  <c r="C9" i="29"/>
  <c r="C10" i="29"/>
  <c r="C11" i="29"/>
  <c r="C13" i="29"/>
  <c r="C14" i="29"/>
  <c r="C15" i="29"/>
  <c r="C16" i="29"/>
  <c r="C17" i="29"/>
  <c r="C3" i="29"/>
  <c r="B211" i="39"/>
  <c r="B207" i="39"/>
  <c r="B200" i="39"/>
  <c r="B193" i="39"/>
  <c r="B189" i="39"/>
  <c r="C174" i="39"/>
  <c r="C167" i="39"/>
  <c r="C161" i="39"/>
  <c r="C155" i="39"/>
  <c r="C148" i="39"/>
  <c r="J146" i="39"/>
  <c r="F146" i="39" s="1"/>
  <c r="C142" i="39"/>
  <c r="C136" i="39"/>
  <c r="C130" i="39"/>
  <c r="C124" i="39"/>
  <c r="C118" i="39"/>
  <c r="C112" i="39"/>
  <c r="C106" i="39"/>
  <c r="C100" i="39"/>
  <c r="C94" i="39"/>
  <c r="C88" i="39"/>
  <c r="C82" i="39"/>
  <c r="C76" i="39"/>
  <c r="C70" i="39"/>
  <c r="C64" i="39"/>
  <c r="C58" i="39"/>
  <c r="C52" i="39"/>
  <c r="C46" i="39"/>
  <c r="C42" i="39"/>
  <c r="C39" i="39"/>
  <c r="C36" i="39"/>
  <c r="J35" i="39"/>
  <c r="F35" i="39" s="1"/>
  <c r="C33" i="39"/>
  <c r="C30" i="39"/>
  <c r="C27" i="39"/>
  <c r="C22" i="39"/>
  <c r="C18" i="39"/>
  <c r="C14" i="39"/>
  <c r="C10" i="39"/>
  <c r="C6" i="39"/>
  <c r="C2" i="39"/>
  <c r="I301" i="38"/>
  <c r="B301" i="38"/>
  <c r="B300" i="38"/>
  <c r="B299" i="38"/>
  <c r="B298" i="38"/>
  <c r="B297" i="38"/>
  <c r="B296" i="38"/>
  <c r="B295" i="38"/>
  <c r="E294" i="38"/>
  <c r="F294" i="38" s="1"/>
  <c r="B294" i="38"/>
  <c r="B293" i="38"/>
  <c r="B292" i="38"/>
  <c r="B291" i="38"/>
  <c r="B290" i="38"/>
  <c r="B289" i="38"/>
  <c r="B288" i="38"/>
  <c r="B287" i="38"/>
  <c r="E286" i="38"/>
  <c r="F286" i="38" s="1"/>
  <c r="B286" i="38"/>
  <c r="B285" i="38"/>
  <c r="B284" i="38"/>
  <c r="B283" i="38"/>
  <c r="B282" i="38"/>
  <c r="B281" i="38"/>
  <c r="B280" i="38"/>
  <c r="B279" i="38"/>
  <c r="B278" i="38"/>
  <c r="I277" i="38"/>
  <c r="B277" i="38"/>
  <c r="B276" i="38"/>
  <c r="B275" i="38"/>
  <c r="B274" i="38"/>
  <c r="B273" i="38"/>
  <c r="B272" i="38"/>
  <c r="B271" i="38"/>
  <c r="B270" i="38"/>
  <c r="B269" i="38"/>
  <c r="B268" i="38"/>
  <c r="B267" i="38"/>
  <c r="B266" i="38"/>
  <c r="B265" i="38"/>
  <c r="B264" i="38"/>
  <c r="B263" i="38"/>
  <c r="B262" i="38"/>
  <c r="B261" i="38"/>
  <c r="B260" i="38"/>
  <c r="B259" i="38"/>
  <c r="B258" i="38"/>
  <c r="B257" i="38"/>
  <c r="B256" i="38"/>
  <c r="B255" i="38"/>
  <c r="B254" i="38"/>
  <c r="I253" i="38"/>
  <c r="B253" i="38"/>
  <c r="B252" i="38"/>
  <c r="B251" i="38"/>
  <c r="B250" i="38"/>
  <c r="B249" i="38"/>
  <c r="B248" i="38"/>
  <c r="B247" i="38"/>
  <c r="B246" i="38"/>
  <c r="B245" i="38"/>
  <c r="B244" i="38"/>
  <c r="B243" i="38"/>
  <c r="B242" i="38"/>
  <c r="B241" i="38"/>
  <c r="B240" i="38"/>
  <c r="B239" i="38"/>
  <c r="B238" i="38"/>
  <c r="B237" i="38"/>
  <c r="B236" i="38"/>
  <c r="I235" i="38"/>
  <c r="B235" i="38"/>
  <c r="B234" i="38"/>
  <c r="B233" i="38"/>
  <c r="I232" i="38"/>
  <c r="B232" i="38"/>
  <c r="B231" i="38"/>
  <c r="B230" i="38"/>
  <c r="I229" i="38"/>
  <c r="B229" i="38"/>
  <c r="B228" i="38"/>
  <c r="B227" i="38"/>
  <c r="B226" i="38"/>
  <c r="B225" i="38"/>
  <c r="B224" i="38"/>
  <c r="B223" i="38"/>
  <c r="B222" i="38"/>
  <c r="B221" i="38"/>
  <c r="B220" i="38"/>
  <c r="B219" i="38"/>
  <c r="B218" i="38"/>
  <c r="I217" i="38"/>
  <c r="B217" i="38"/>
  <c r="B216" i="38"/>
  <c r="B215" i="38"/>
  <c r="I214" i="38"/>
  <c r="B214" i="38"/>
  <c r="O212" i="38"/>
  <c r="L212" i="38"/>
  <c r="G212" i="38"/>
  <c r="B212" i="38"/>
  <c r="B208" i="38"/>
  <c r="O207" i="38"/>
  <c r="G211" i="38" s="1"/>
  <c r="B207" i="38"/>
  <c r="B206" i="38"/>
  <c r="B205" i="38"/>
  <c r="B204" i="38"/>
  <c r="B203" i="38"/>
  <c r="B202" i="38"/>
  <c r="B201" i="38"/>
  <c r="O200" i="38"/>
  <c r="G208" i="38" s="1"/>
  <c r="B200" i="38"/>
  <c r="B199" i="38"/>
  <c r="B198" i="38"/>
  <c r="B197" i="38"/>
  <c r="B196" i="38"/>
  <c r="B195" i="38"/>
  <c r="B194" i="38"/>
  <c r="B193" i="38"/>
  <c r="B192" i="38"/>
  <c r="O191" i="38"/>
  <c r="G190" i="38" s="1"/>
  <c r="B191" i="38"/>
  <c r="G187" i="38"/>
  <c r="B187" i="38"/>
  <c r="O186" i="38"/>
  <c r="B186" i="38"/>
  <c r="B185" i="38"/>
  <c r="B184" i="38"/>
  <c r="B183" i="38"/>
  <c r="B182" i="38"/>
  <c r="V172" i="38"/>
  <c r="T172" i="38"/>
  <c r="U168" i="38"/>
  <c r="U170" i="38" s="1"/>
  <c r="S170" i="38" s="1"/>
  <c r="D166" i="38"/>
  <c r="O159" i="38"/>
  <c r="D168" i="38" s="1"/>
  <c r="D159" i="38"/>
  <c r="O158" i="38"/>
  <c r="D154" i="38" s="1"/>
  <c r="O157" i="38"/>
  <c r="D165" i="38" s="1"/>
  <c r="D169" i="39" s="1"/>
  <c r="O156" i="38"/>
  <c r="D163" i="38" s="1"/>
  <c r="D167" i="39" s="1"/>
  <c r="D156" i="38"/>
  <c r="O154" i="38"/>
  <c r="D162" i="38" s="1"/>
  <c r="O153" i="38"/>
  <c r="D160" i="38" s="1"/>
  <c r="D153" i="38"/>
  <c r="O152" i="38"/>
  <c r="D158" i="38" s="1"/>
  <c r="D162" i="39" s="1"/>
  <c r="O151" i="38"/>
  <c r="D157" i="38" s="1"/>
  <c r="D151" i="38"/>
  <c r="G150" i="38"/>
  <c r="G149" i="38"/>
  <c r="H149" i="38" s="1"/>
  <c r="D145" i="38"/>
  <c r="D148" i="39" s="1"/>
  <c r="D143" i="38"/>
  <c r="D146" i="39" s="1"/>
  <c r="N146" i="39" s="1"/>
  <c r="D137" i="38"/>
  <c r="D136" i="38"/>
  <c r="D139" i="39" s="1"/>
  <c r="D127" i="38"/>
  <c r="D121" i="38"/>
  <c r="D119" i="38"/>
  <c r="D122" i="39" s="1"/>
  <c r="D113" i="38"/>
  <c r="D116" i="39" s="1"/>
  <c r="D112" i="38"/>
  <c r="D115" i="39" s="1"/>
  <c r="N115" i="39" s="1"/>
  <c r="D103" i="38"/>
  <c r="D106" i="39" s="1"/>
  <c r="D100" i="38"/>
  <c r="D98" i="38"/>
  <c r="D101" i="39" s="1"/>
  <c r="J101" i="39" s="1"/>
  <c r="D95" i="38"/>
  <c r="D98" i="39" s="1"/>
  <c r="D91" i="38"/>
  <c r="D89" i="38"/>
  <c r="D92" i="39" s="1"/>
  <c r="D88" i="38"/>
  <c r="D91" i="39" s="1"/>
  <c r="D83" i="38"/>
  <c r="D86" i="39" s="1"/>
  <c r="N86" i="39" s="1"/>
  <c r="D79" i="38"/>
  <c r="D76" i="38"/>
  <c r="D79" i="39" s="1"/>
  <c r="D74" i="38"/>
  <c r="D77" i="39" s="1"/>
  <c r="J77" i="39" s="1"/>
  <c r="D71" i="38"/>
  <c r="D74" i="39" s="1"/>
  <c r="D67" i="38"/>
  <c r="E220" i="38" s="1"/>
  <c r="F220" i="38" s="1"/>
  <c r="D65" i="38"/>
  <c r="D64" i="38"/>
  <c r="D67" i="39" s="1"/>
  <c r="D60" i="38"/>
  <c r="D56" i="38"/>
  <c r="D59" i="39" s="1"/>
  <c r="N55" i="38"/>
  <c r="D102" i="38" s="1"/>
  <c r="N54" i="38"/>
  <c r="D101" i="38" s="1"/>
  <c r="N53" i="38"/>
  <c r="D58" i="38" s="1"/>
  <c r="D53" i="38"/>
  <c r="D56" i="39" s="1"/>
  <c r="J56" i="39" s="1"/>
  <c r="N52" i="38"/>
  <c r="N56" i="38" s="1"/>
  <c r="N51" i="38"/>
  <c r="N50" i="38"/>
  <c r="D55" i="38" s="1"/>
  <c r="D49" i="38"/>
  <c r="D52" i="39" s="1"/>
  <c r="N52" i="39" s="1"/>
  <c r="N48" i="38"/>
  <c r="D150" i="38" s="1"/>
  <c r="N47" i="38"/>
  <c r="D149" i="38" s="1"/>
  <c r="D152" i="39" s="1"/>
  <c r="N46" i="38"/>
  <c r="D52" i="38" s="1"/>
  <c r="D55" i="39" s="1"/>
  <c r="N45" i="38"/>
  <c r="D135" i="38" s="1"/>
  <c r="D138" i="39" s="1"/>
  <c r="D45" i="38"/>
  <c r="D48" i="39" s="1"/>
  <c r="N48" i="39" s="1"/>
  <c r="N44" i="38"/>
  <c r="D128" i="38" s="1"/>
  <c r="N43" i="38"/>
  <c r="D133" i="38" s="1"/>
  <c r="D42" i="38"/>
  <c r="D44" i="39" s="1"/>
  <c r="J44" i="39" s="1"/>
  <c r="F44" i="39" s="1"/>
  <c r="D39" i="38"/>
  <c r="D41" i="39" s="1"/>
  <c r="J41" i="39" s="1"/>
  <c r="F41" i="39" s="1"/>
  <c r="D38" i="38"/>
  <c r="D40" i="39" s="1"/>
  <c r="J40" i="39" s="1"/>
  <c r="F40" i="39" s="1"/>
  <c r="D36" i="38"/>
  <c r="D38" i="39" s="1"/>
  <c r="J38" i="39" s="1"/>
  <c r="F38" i="39" s="1"/>
  <c r="D34" i="38"/>
  <c r="D36" i="39" s="1"/>
  <c r="J36" i="39" s="1"/>
  <c r="F36" i="39" s="1"/>
  <c r="D33" i="38"/>
  <c r="D35" i="39" s="1"/>
  <c r="D32" i="38"/>
  <c r="D34" i="39" s="1"/>
  <c r="J34" i="39" s="1"/>
  <c r="F34" i="39" s="1"/>
  <c r="D30" i="38"/>
  <c r="D32" i="39" s="1"/>
  <c r="J32" i="39" s="1"/>
  <c r="F32" i="39" s="1"/>
  <c r="D29" i="38"/>
  <c r="D31" i="39" s="1"/>
  <c r="J31" i="39" s="1"/>
  <c r="F31" i="39" s="1"/>
  <c r="N27" i="38"/>
  <c r="D27" i="38"/>
  <c r="D29" i="39" s="1"/>
  <c r="J29" i="39" s="1"/>
  <c r="F29" i="39" s="1"/>
  <c r="N26" i="38"/>
  <c r="D35" i="38" s="1"/>
  <c r="D37" i="39" s="1"/>
  <c r="J37" i="39" s="1"/>
  <c r="F37" i="39" s="1"/>
  <c r="D26" i="38"/>
  <c r="D28" i="39" s="1"/>
  <c r="J28" i="39" s="1"/>
  <c r="F28" i="39" s="1"/>
  <c r="N25" i="38"/>
  <c r="D37" i="38" s="1"/>
  <c r="D25" i="38"/>
  <c r="D27" i="39" s="1"/>
  <c r="J27" i="39" s="1"/>
  <c r="F27" i="39" s="1"/>
  <c r="D18" i="38"/>
  <c r="D19" i="39" s="1"/>
  <c r="N19" i="39" s="1"/>
  <c r="D17" i="38"/>
  <c r="D10" i="38"/>
  <c r="D9" i="38"/>
  <c r="M4" i="38"/>
  <c r="D24" i="38" s="1"/>
  <c r="D4" i="38"/>
  <c r="M3" i="38"/>
  <c r="D3" i="38" s="1"/>
  <c r="D4" i="39" s="1"/>
  <c r="M2" i="38"/>
  <c r="D22" i="38" s="1"/>
  <c r="D23" i="39" s="1"/>
  <c r="M1" i="38"/>
  <c r="D21" i="38" s="1"/>
  <c r="I4" i="29"/>
  <c r="I6" i="29"/>
  <c r="I9" i="29"/>
  <c r="I10" i="29"/>
  <c r="I3" i="29"/>
  <c r="D168" i="36"/>
  <c r="D167" i="36"/>
  <c r="D166" i="36"/>
  <c r="D165" i="36"/>
  <c r="D164" i="36"/>
  <c r="D168" i="37" s="1"/>
  <c r="D163" i="36"/>
  <c r="D162" i="36"/>
  <c r="D161" i="36"/>
  <c r="D156" i="36"/>
  <c r="D155" i="36"/>
  <c r="D159" i="37" s="1"/>
  <c r="R159" i="37" s="1"/>
  <c r="Q157" i="36"/>
  <c r="Q158" i="36"/>
  <c r="O158" i="36" s="1"/>
  <c r="D154" i="36" s="1"/>
  <c r="Q159" i="36"/>
  <c r="Q156" i="36"/>
  <c r="O156" i="36" s="1"/>
  <c r="B211" i="37"/>
  <c r="B207" i="37"/>
  <c r="B200" i="37"/>
  <c r="B193" i="37"/>
  <c r="B189" i="37"/>
  <c r="C174" i="37"/>
  <c r="C167" i="37"/>
  <c r="C161" i="37"/>
  <c r="C155" i="37"/>
  <c r="C148" i="37"/>
  <c r="C142" i="37"/>
  <c r="C136" i="37"/>
  <c r="C130" i="37"/>
  <c r="C124" i="37"/>
  <c r="C118" i="37"/>
  <c r="C112" i="37"/>
  <c r="C106" i="37"/>
  <c r="C100" i="37"/>
  <c r="C94" i="37"/>
  <c r="C88" i="37"/>
  <c r="C82" i="37"/>
  <c r="C76" i="37"/>
  <c r="C70" i="37"/>
  <c r="C64" i="37"/>
  <c r="C58" i="37"/>
  <c r="C52" i="37"/>
  <c r="C46" i="37"/>
  <c r="C42" i="37"/>
  <c r="C39" i="37"/>
  <c r="C36" i="37"/>
  <c r="C33" i="37"/>
  <c r="C30" i="37"/>
  <c r="C27" i="37"/>
  <c r="C22" i="37"/>
  <c r="C18" i="37"/>
  <c r="C14" i="37"/>
  <c r="C10" i="37"/>
  <c r="C6" i="37"/>
  <c r="C2" i="37"/>
  <c r="I301" i="36"/>
  <c r="B301" i="36"/>
  <c r="B300" i="36"/>
  <c r="B299" i="36"/>
  <c r="B298" i="36"/>
  <c r="B297" i="36"/>
  <c r="B296" i="36"/>
  <c r="B295" i="36"/>
  <c r="B294" i="36"/>
  <c r="B293" i="36"/>
  <c r="B292" i="36"/>
  <c r="B291" i="36"/>
  <c r="B290" i="36"/>
  <c r="B289" i="36"/>
  <c r="B288" i="36"/>
  <c r="B287" i="36"/>
  <c r="B286" i="36"/>
  <c r="B285" i="36"/>
  <c r="B284" i="36"/>
  <c r="B283" i="36"/>
  <c r="B282" i="36"/>
  <c r="B281" i="36"/>
  <c r="B280" i="36"/>
  <c r="B279" i="36"/>
  <c r="B278" i="36"/>
  <c r="I277" i="36"/>
  <c r="B277" i="36"/>
  <c r="B276" i="36"/>
  <c r="B275" i="36"/>
  <c r="B274" i="36"/>
  <c r="B273" i="36"/>
  <c r="B272" i="36"/>
  <c r="B271" i="36"/>
  <c r="B270" i="36"/>
  <c r="B269" i="36"/>
  <c r="B268" i="36"/>
  <c r="B267" i="36"/>
  <c r="B266" i="36"/>
  <c r="B265" i="36"/>
  <c r="B264" i="36"/>
  <c r="B263" i="36"/>
  <c r="B262" i="36"/>
  <c r="B261" i="36"/>
  <c r="B260" i="36"/>
  <c r="B259" i="36"/>
  <c r="B258" i="36"/>
  <c r="B257" i="36"/>
  <c r="B256" i="36"/>
  <c r="B255" i="36"/>
  <c r="B254" i="36"/>
  <c r="I253" i="36"/>
  <c r="B253" i="36"/>
  <c r="B252" i="36"/>
  <c r="B251" i="36"/>
  <c r="B250" i="36"/>
  <c r="B249" i="36"/>
  <c r="B248" i="36"/>
  <c r="B247" i="36"/>
  <c r="B246" i="36"/>
  <c r="B245" i="36"/>
  <c r="B244" i="36"/>
  <c r="B243" i="36"/>
  <c r="B242" i="36"/>
  <c r="B241" i="36"/>
  <c r="B240" i="36"/>
  <c r="B239" i="36"/>
  <c r="B238" i="36"/>
  <c r="B237" i="36"/>
  <c r="B236" i="36"/>
  <c r="I235" i="36"/>
  <c r="B235" i="36"/>
  <c r="B234" i="36"/>
  <c r="B233" i="36"/>
  <c r="I232" i="36"/>
  <c r="B232" i="36"/>
  <c r="B231" i="36"/>
  <c r="B230" i="36"/>
  <c r="I229" i="36"/>
  <c r="B229" i="36"/>
  <c r="B228" i="36"/>
  <c r="B227" i="36"/>
  <c r="B226" i="36"/>
  <c r="B225" i="36"/>
  <c r="B224" i="36"/>
  <c r="B223" i="36"/>
  <c r="B222" i="36"/>
  <c r="B221" i="36"/>
  <c r="B220" i="36"/>
  <c r="B219" i="36"/>
  <c r="B218" i="36"/>
  <c r="I217" i="36"/>
  <c r="B217" i="36"/>
  <c r="B216" i="36"/>
  <c r="B215" i="36"/>
  <c r="I214" i="36"/>
  <c r="B214" i="36"/>
  <c r="O212" i="36"/>
  <c r="G212" i="36" s="1"/>
  <c r="L212" i="36"/>
  <c r="B212" i="36"/>
  <c r="B208" i="36"/>
  <c r="O207" i="36"/>
  <c r="G211" i="36" s="1"/>
  <c r="B207" i="36"/>
  <c r="B206" i="36"/>
  <c r="B205" i="36"/>
  <c r="B204" i="36"/>
  <c r="B203" i="36"/>
  <c r="B202" i="36"/>
  <c r="B201" i="36"/>
  <c r="O200" i="36"/>
  <c r="G208" i="36" s="1"/>
  <c r="B200" i="36"/>
  <c r="B199" i="36"/>
  <c r="B198" i="36"/>
  <c r="B197" i="36"/>
  <c r="B196" i="36"/>
  <c r="B195" i="36"/>
  <c r="B194" i="36"/>
  <c r="B193" i="36"/>
  <c r="B192" i="36"/>
  <c r="O191" i="36"/>
  <c r="B191" i="36"/>
  <c r="G190" i="36"/>
  <c r="O186" i="36"/>
  <c r="B184" i="36"/>
  <c r="V172" i="36"/>
  <c r="T172" i="36"/>
  <c r="O159" i="36"/>
  <c r="O157" i="36"/>
  <c r="O154" i="36"/>
  <c r="O153" i="36"/>
  <c r="D160" i="36" s="1"/>
  <c r="O152" i="36"/>
  <c r="D159" i="36" s="1"/>
  <c r="O151" i="36"/>
  <c r="G150" i="36"/>
  <c r="G149" i="36"/>
  <c r="D63" i="36"/>
  <c r="N55" i="36"/>
  <c r="D48" i="36" s="1"/>
  <c r="N54" i="36"/>
  <c r="D77" i="36" s="1"/>
  <c r="N53" i="36"/>
  <c r="D76" i="36" s="1"/>
  <c r="N52" i="36"/>
  <c r="D75" i="36" s="1"/>
  <c r="D261" i="36" s="1"/>
  <c r="N51" i="36"/>
  <c r="D74" i="36" s="1"/>
  <c r="D239" i="36" s="1"/>
  <c r="N50" i="36"/>
  <c r="D73" i="36" s="1"/>
  <c r="N48" i="36"/>
  <c r="D138" i="36" s="1"/>
  <c r="N47" i="36"/>
  <c r="D95" i="36" s="1"/>
  <c r="D98" i="37" s="1"/>
  <c r="N46" i="36"/>
  <c r="D142" i="36" s="1"/>
  <c r="D145" i="37" s="1"/>
  <c r="N145" i="37" s="1"/>
  <c r="D46" i="36"/>
  <c r="D254" i="36" s="1"/>
  <c r="N45" i="36"/>
  <c r="D81" i="36" s="1"/>
  <c r="D84" i="37" s="1"/>
  <c r="N44" i="36"/>
  <c r="D134" i="36" s="1"/>
  <c r="D253" i="36" s="1"/>
  <c r="N43" i="36"/>
  <c r="D115" i="36" s="1"/>
  <c r="D118" i="37" s="1"/>
  <c r="D43" i="36"/>
  <c r="D38" i="36"/>
  <c r="D40" i="37" s="1"/>
  <c r="J40" i="37" s="1"/>
  <c r="F40" i="37" s="1"/>
  <c r="D33" i="36"/>
  <c r="D35" i="37" s="1"/>
  <c r="J35" i="37" s="1"/>
  <c r="F35" i="37" s="1"/>
  <c r="D30" i="36"/>
  <c r="D32" i="37" s="1"/>
  <c r="J32" i="37" s="1"/>
  <c r="F32" i="37" s="1"/>
  <c r="D29" i="36"/>
  <c r="D31" i="37" s="1"/>
  <c r="J31" i="37" s="1"/>
  <c r="F31" i="37" s="1"/>
  <c r="N27" i="36"/>
  <c r="D42" i="36" s="1"/>
  <c r="D44" i="37" s="1"/>
  <c r="J44" i="37" s="1"/>
  <c r="F44" i="37" s="1"/>
  <c r="N26" i="36"/>
  <c r="D41" i="36" s="1"/>
  <c r="D43" i="37" s="1"/>
  <c r="J43" i="37" s="1"/>
  <c r="F43" i="37" s="1"/>
  <c r="N25" i="36"/>
  <c r="D31" i="36" s="1"/>
  <c r="D33" i="37" s="1"/>
  <c r="J33" i="37" s="1"/>
  <c r="F33" i="37" s="1"/>
  <c r="D24" i="36"/>
  <c r="D22" i="36"/>
  <c r="D23" i="37" s="1"/>
  <c r="D20" i="36"/>
  <c r="D17" i="36"/>
  <c r="D18" i="37" s="1"/>
  <c r="D16" i="36"/>
  <c r="D14" i="36"/>
  <c r="D15" i="37" s="1"/>
  <c r="D12" i="36"/>
  <c r="D13" i="37" s="1"/>
  <c r="D9" i="36"/>
  <c r="D10" i="37" s="1"/>
  <c r="R10" i="37" s="1"/>
  <c r="D8" i="36"/>
  <c r="D9" i="37" s="1"/>
  <c r="R9" i="37" s="1"/>
  <c r="D6" i="36"/>
  <c r="D7" i="37" s="1"/>
  <c r="M4" i="36"/>
  <c r="D4" i="36" s="1"/>
  <c r="M3" i="36"/>
  <c r="N4" i="36" s="1"/>
  <c r="M2" i="36"/>
  <c r="D18" i="36" s="1"/>
  <c r="D2" i="36"/>
  <c r="M1" i="36"/>
  <c r="D21" i="36" s="1"/>
  <c r="D1" i="36"/>
  <c r="U168" i="25"/>
  <c r="B211" i="35"/>
  <c r="B207" i="35"/>
  <c r="B200" i="35"/>
  <c r="B193" i="35"/>
  <c r="B189" i="35"/>
  <c r="C174" i="35"/>
  <c r="C161" i="35"/>
  <c r="C148" i="35"/>
  <c r="C142" i="35"/>
  <c r="C136" i="35"/>
  <c r="C130" i="35"/>
  <c r="C124" i="35"/>
  <c r="C118" i="35"/>
  <c r="C112" i="35"/>
  <c r="C106" i="35"/>
  <c r="C100" i="35"/>
  <c r="C94" i="35"/>
  <c r="C88" i="35"/>
  <c r="C82" i="35"/>
  <c r="C76" i="35"/>
  <c r="C70" i="35"/>
  <c r="C64" i="35"/>
  <c r="C58" i="35"/>
  <c r="C52" i="35"/>
  <c r="C46" i="35"/>
  <c r="D44" i="35"/>
  <c r="J44" i="35" s="1"/>
  <c r="F44" i="35" s="1"/>
  <c r="J43" i="35"/>
  <c r="F43" i="35" s="1"/>
  <c r="D43" i="35"/>
  <c r="J42" i="35"/>
  <c r="F42" i="35"/>
  <c r="D42" i="35"/>
  <c r="C42" i="35"/>
  <c r="J41" i="35"/>
  <c r="F41" i="35"/>
  <c r="D41" i="35"/>
  <c r="D40" i="35"/>
  <c r="J40" i="35" s="1"/>
  <c r="F40" i="35" s="1"/>
  <c r="D39" i="35"/>
  <c r="J39" i="35" s="1"/>
  <c r="F39" i="35" s="1"/>
  <c r="C39" i="35"/>
  <c r="D38" i="35"/>
  <c r="J38" i="35" s="1"/>
  <c r="F38" i="35" s="1"/>
  <c r="J37" i="35"/>
  <c r="F37" i="35" s="1"/>
  <c r="D37" i="35"/>
  <c r="J36" i="35"/>
  <c r="F36" i="35"/>
  <c r="D36" i="35"/>
  <c r="C36" i="35"/>
  <c r="J35" i="35"/>
  <c r="F35" i="35"/>
  <c r="D35" i="35"/>
  <c r="D34" i="35"/>
  <c r="J34" i="35" s="1"/>
  <c r="F34" i="35" s="1"/>
  <c r="D33" i="35"/>
  <c r="J33" i="35" s="1"/>
  <c r="F33" i="35" s="1"/>
  <c r="C33" i="35"/>
  <c r="D32" i="35"/>
  <c r="J32" i="35" s="1"/>
  <c r="F32" i="35" s="1"/>
  <c r="J31" i="35"/>
  <c r="F31" i="35" s="1"/>
  <c r="D31" i="35"/>
  <c r="J30" i="35"/>
  <c r="F30" i="35"/>
  <c r="D30" i="35"/>
  <c r="C30" i="35"/>
  <c r="J29" i="35"/>
  <c r="F29" i="35" s="1"/>
  <c r="D192" i="35" s="1"/>
  <c r="E192" i="35" s="1"/>
  <c r="D29" i="35"/>
  <c r="D28" i="35"/>
  <c r="J28" i="35" s="1"/>
  <c r="F28" i="35" s="1"/>
  <c r="D27" i="35"/>
  <c r="J27" i="35" s="1"/>
  <c r="F27" i="35" s="1"/>
  <c r="C27" i="35"/>
  <c r="J25" i="35"/>
  <c r="F25" i="35"/>
  <c r="D25" i="35"/>
  <c r="R25" i="35" s="1"/>
  <c r="D23" i="35"/>
  <c r="R22" i="35"/>
  <c r="D22" i="35"/>
  <c r="C22" i="35"/>
  <c r="R21" i="35"/>
  <c r="N21" i="35"/>
  <c r="J21" i="35"/>
  <c r="D21" i="35"/>
  <c r="D19" i="35"/>
  <c r="R18" i="35"/>
  <c r="N18" i="35"/>
  <c r="J18" i="35"/>
  <c r="F18" i="35"/>
  <c r="D18" i="35"/>
  <c r="C18" i="35"/>
  <c r="F21" i="35" s="1"/>
  <c r="D17" i="35"/>
  <c r="R15" i="35"/>
  <c r="N15" i="35"/>
  <c r="J15" i="35"/>
  <c r="D15" i="35"/>
  <c r="J14" i="35"/>
  <c r="D14" i="35"/>
  <c r="C14" i="35"/>
  <c r="D13" i="35"/>
  <c r="D11" i="35"/>
  <c r="R10" i="35"/>
  <c r="N10" i="35"/>
  <c r="D10" i="35"/>
  <c r="J10" i="35" s="1"/>
  <c r="C10" i="35"/>
  <c r="R9" i="35"/>
  <c r="N9" i="35"/>
  <c r="J9" i="35"/>
  <c r="F9" i="35"/>
  <c r="D9" i="35"/>
  <c r="R7" i="35"/>
  <c r="N7" i="35"/>
  <c r="D7" i="35"/>
  <c r="J7" i="35" s="1"/>
  <c r="R6" i="35"/>
  <c r="N6" i="35"/>
  <c r="J6" i="35"/>
  <c r="F6" i="35" s="1"/>
  <c r="D6" i="35"/>
  <c r="C6" i="35"/>
  <c r="F7" i="35" s="1"/>
  <c r="D5" i="35"/>
  <c r="R5" i="35" s="1"/>
  <c r="D3" i="35"/>
  <c r="N3" i="35" s="1"/>
  <c r="J2" i="35"/>
  <c r="F2" i="35" s="1"/>
  <c r="D2" i="35"/>
  <c r="C2" i="35"/>
  <c r="V172" i="33"/>
  <c r="T172" i="33"/>
  <c r="U168" i="33" s="1"/>
  <c r="M4" i="29"/>
  <c r="M6" i="29"/>
  <c r="M8" i="29"/>
  <c r="M9" i="29"/>
  <c r="M10" i="29"/>
  <c r="M11" i="29"/>
  <c r="B211" i="34"/>
  <c r="B207" i="34"/>
  <c r="B200" i="34"/>
  <c r="B193" i="34"/>
  <c r="B189" i="34"/>
  <c r="C174" i="34"/>
  <c r="C167" i="34"/>
  <c r="C161" i="34"/>
  <c r="C155" i="34"/>
  <c r="C148" i="34"/>
  <c r="C142" i="34"/>
  <c r="C136" i="34"/>
  <c r="C130" i="34"/>
  <c r="C124" i="34"/>
  <c r="C118" i="34"/>
  <c r="C112" i="34"/>
  <c r="C106" i="34"/>
  <c r="C100" i="34"/>
  <c r="C94" i="34"/>
  <c r="C88" i="34"/>
  <c r="C82" i="34"/>
  <c r="C76" i="34"/>
  <c r="C70" i="34"/>
  <c r="C64" i="34"/>
  <c r="C58" i="34"/>
  <c r="C52" i="34"/>
  <c r="C46" i="34"/>
  <c r="C42" i="34"/>
  <c r="C39" i="34"/>
  <c r="J36" i="34"/>
  <c r="F36" i="34" s="1"/>
  <c r="C36" i="34"/>
  <c r="C33" i="34"/>
  <c r="D31" i="34"/>
  <c r="J31" i="34" s="1"/>
  <c r="F31" i="34" s="1"/>
  <c r="C30" i="34"/>
  <c r="C27" i="34"/>
  <c r="C22" i="34"/>
  <c r="C18" i="34"/>
  <c r="C14" i="34"/>
  <c r="C10" i="34"/>
  <c r="C6" i="34"/>
  <c r="C2" i="34"/>
  <c r="I301" i="33"/>
  <c r="B301" i="33"/>
  <c r="B300" i="33"/>
  <c r="B299" i="33"/>
  <c r="B298" i="33"/>
  <c r="B297" i="33"/>
  <c r="B296" i="33"/>
  <c r="B295" i="33"/>
  <c r="B294" i="33"/>
  <c r="B293" i="33"/>
  <c r="B292" i="33"/>
  <c r="B291" i="33"/>
  <c r="B290" i="33"/>
  <c r="B289" i="33"/>
  <c r="B288" i="33"/>
  <c r="B287" i="33"/>
  <c r="B286" i="33"/>
  <c r="B285" i="33"/>
  <c r="B284" i="33"/>
  <c r="B283" i="33"/>
  <c r="B282" i="33"/>
  <c r="B281" i="33"/>
  <c r="B280" i="33"/>
  <c r="B279" i="33"/>
  <c r="B278" i="33"/>
  <c r="I277" i="33"/>
  <c r="B277" i="33"/>
  <c r="B276" i="33"/>
  <c r="B275" i="33"/>
  <c r="B274" i="33"/>
  <c r="B273" i="33"/>
  <c r="B272" i="33"/>
  <c r="B271" i="33"/>
  <c r="B270" i="33"/>
  <c r="B269" i="33"/>
  <c r="B268" i="33"/>
  <c r="B267" i="33"/>
  <c r="B266" i="33"/>
  <c r="B265" i="33"/>
  <c r="B264" i="33"/>
  <c r="B263" i="33"/>
  <c r="B262" i="33"/>
  <c r="B261" i="33"/>
  <c r="B260" i="33"/>
  <c r="B259" i="33"/>
  <c r="B258" i="33"/>
  <c r="B257" i="33"/>
  <c r="B256" i="33"/>
  <c r="B255" i="33"/>
  <c r="B254" i="33"/>
  <c r="I253" i="33"/>
  <c r="B253" i="33"/>
  <c r="B252" i="33"/>
  <c r="B251" i="33"/>
  <c r="B250" i="33"/>
  <c r="B249" i="33"/>
  <c r="B248" i="33"/>
  <c r="B247" i="33"/>
  <c r="B246" i="33"/>
  <c r="B245" i="33"/>
  <c r="B244" i="33"/>
  <c r="B243" i="33"/>
  <c r="B242" i="33"/>
  <c r="B241" i="33"/>
  <c r="B240" i="33"/>
  <c r="B239" i="33"/>
  <c r="B238" i="33"/>
  <c r="B237" i="33"/>
  <c r="B236" i="33"/>
  <c r="I235" i="33"/>
  <c r="B235" i="33"/>
  <c r="B234" i="33"/>
  <c r="B233" i="33"/>
  <c r="I232" i="33"/>
  <c r="B232" i="33"/>
  <c r="B231" i="33"/>
  <c r="B230" i="33"/>
  <c r="I229" i="33"/>
  <c r="B229" i="33"/>
  <c r="B228" i="33"/>
  <c r="B227" i="33"/>
  <c r="B226" i="33"/>
  <c r="B225" i="33"/>
  <c r="B224" i="33"/>
  <c r="B223" i="33"/>
  <c r="B222" i="33"/>
  <c r="B221" i="33"/>
  <c r="B220" i="33"/>
  <c r="B219" i="33"/>
  <c r="B218" i="33"/>
  <c r="I217" i="33"/>
  <c r="B217" i="33"/>
  <c r="B216" i="33"/>
  <c r="B215" i="33"/>
  <c r="I214" i="33"/>
  <c r="B214" i="33"/>
  <c r="O212" i="33"/>
  <c r="G212" i="33" s="1"/>
  <c r="L212" i="33"/>
  <c r="B212" i="33"/>
  <c r="B208" i="33"/>
  <c r="O207" i="33"/>
  <c r="G211" i="33" s="1"/>
  <c r="B207" i="33"/>
  <c r="B206" i="33"/>
  <c r="B205" i="33"/>
  <c r="B204" i="33"/>
  <c r="B203" i="33"/>
  <c r="B202" i="33"/>
  <c r="B201" i="33"/>
  <c r="O200" i="33"/>
  <c r="G208" i="33" s="1"/>
  <c r="B200" i="33"/>
  <c r="B199" i="33"/>
  <c r="B198" i="33"/>
  <c r="B197" i="33"/>
  <c r="B196" i="33"/>
  <c r="B195" i="33"/>
  <c r="B194" i="33"/>
  <c r="B193" i="33"/>
  <c r="B192" i="33"/>
  <c r="O191" i="33"/>
  <c r="B191" i="33"/>
  <c r="G190" i="33"/>
  <c r="B187" i="33"/>
  <c r="O186" i="33"/>
  <c r="B186" i="33" s="1"/>
  <c r="B184" i="33"/>
  <c r="B183" i="33"/>
  <c r="G168" i="33"/>
  <c r="G167" i="33"/>
  <c r="O159" i="33"/>
  <c r="D167" i="33" s="1"/>
  <c r="D171" i="34" s="1"/>
  <c r="O158" i="33"/>
  <c r="D166" i="33" s="1"/>
  <c r="O157" i="33"/>
  <c r="O156" i="33"/>
  <c r="D163" i="33" s="1"/>
  <c r="O154" i="33"/>
  <c r="D162" i="33" s="1"/>
  <c r="D166" i="34" s="1"/>
  <c r="O153" i="33"/>
  <c r="D160" i="33" s="1"/>
  <c r="O152" i="33"/>
  <c r="D159" i="33" s="1"/>
  <c r="O151" i="33"/>
  <c r="D157" i="33" s="1"/>
  <c r="G150" i="33"/>
  <c r="G149" i="33"/>
  <c r="H149" i="33" s="1"/>
  <c r="N55" i="33"/>
  <c r="N54" i="33"/>
  <c r="N53" i="33"/>
  <c r="D76" i="33" s="1"/>
  <c r="D79" i="34" s="1"/>
  <c r="N52" i="33"/>
  <c r="D57" i="33" s="1"/>
  <c r="D60" i="34" s="1"/>
  <c r="J60" i="34" s="1"/>
  <c r="D52" i="33"/>
  <c r="D55" i="34" s="1"/>
  <c r="N51" i="33"/>
  <c r="D74" i="33" s="1"/>
  <c r="N50" i="33"/>
  <c r="N48" i="33"/>
  <c r="D126" i="33" s="1"/>
  <c r="N47" i="33"/>
  <c r="N46" i="33"/>
  <c r="D142" i="33" s="1"/>
  <c r="D145" i="34" s="1"/>
  <c r="D46" i="33"/>
  <c r="N45" i="33"/>
  <c r="D81" i="33" s="1"/>
  <c r="N44" i="33"/>
  <c r="D128" i="33" s="1"/>
  <c r="N43" i="33"/>
  <c r="D139" i="33" s="1"/>
  <c r="D228" i="33" s="1"/>
  <c r="D40" i="33"/>
  <c r="D42" i="34" s="1"/>
  <c r="J42" i="34" s="1"/>
  <c r="F42" i="34" s="1"/>
  <c r="D39" i="33"/>
  <c r="D41" i="34" s="1"/>
  <c r="J41" i="34" s="1"/>
  <c r="F41" i="34" s="1"/>
  <c r="D38" i="33"/>
  <c r="D40" i="34" s="1"/>
  <c r="J40" i="34" s="1"/>
  <c r="F40" i="34" s="1"/>
  <c r="D35" i="33"/>
  <c r="D37" i="34" s="1"/>
  <c r="J37" i="34" s="1"/>
  <c r="F37" i="34" s="1"/>
  <c r="D34" i="33"/>
  <c r="D36" i="34" s="1"/>
  <c r="D31" i="33"/>
  <c r="D33" i="34" s="1"/>
  <c r="J33" i="34" s="1"/>
  <c r="F33" i="34" s="1"/>
  <c r="D30" i="33"/>
  <c r="D32" i="34" s="1"/>
  <c r="J32" i="34" s="1"/>
  <c r="F32" i="34" s="1"/>
  <c r="D28" i="33"/>
  <c r="D30" i="34" s="1"/>
  <c r="J30" i="34" s="1"/>
  <c r="F30" i="34" s="1"/>
  <c r="N27" i="33"/>
  <c r="D36" i="33" s="1"/>
  <c r="D38" i="34" s="1"/>
  <c r="J38" i="34" s="1"/>
  <c r="F38" i="34" s="1"/>
  <c r="D27" i="33"/>
  <c r="D29" i="34" s="1"/>
  <c r="J29" i="34" s="1"/>
  <c r="F29" i="34" s="1"/>
  <c r="N26" i="33"/>
  <c r="D29" i="33" s="1"/>
  <c r="N25" i="33"/>
  <c r="D37" i="33" s="1"/>
  <c r="D39" i="34" s="1"/>
  <c r="J39" i="34" s="1"/>
  <c r="F39" i="34" s="1"/>
  <c r="D25" i="33"/>
  <c r="D27" i="34" s="1"/>
  <c r="J27" i="34" s="1"/>
  <c r="F27" i="34" s="1"/>
  <c r="D23" i="33"/>
  <c r="D24" i="34" s="1"/>
  <c r="D20" i="33"/>
  <c r="D7" i="33"/>
  <c r="D8" i="34" s="1"/>
  <c r="J8" i="34" s="1"/>
  <c r="M4" i="33"/>
  <c r="D4" i="33" s="1"/>
  <c r="M3" i="33"/>
  <c r="D19" i="33" s="1"/>
  <c r="D20" i="34" s="1"/>
  <c r="N20" i="34" s="1"/>
  <c r="D3" i="33"/>
  <c r="D4" i="34" s="1"/>
  <c r="M2" i="33"/>
  <c r="D22" i="33" s="1"/>
  <c r="D23" i="34" s="1"/>
  <c r="M1" i="33"/>
  <c r="D21" i="33" s="1"/>
  <c r="L212" i="30"/>
  <c r="J190" i="30"/>
  <c r="I190" i="30"/>
  <c r="J187" i="30"/>
  <c r="I187" i="30"/>
  <c r="L212" i="27"/>
  <c r="J212" i="27"/>
  <c r="I212" i="27"/>
  <c r="J190" i="27"/>
  <c r="I190" i="27"/>
  <c r="L212" i="25"/>
  <c r="L212" i="21"/>
  <c r="J190" i="21"/>
  <c r="I190" i="21"/>
  <c r="N10" i="29"/>
  <c r="N9" i="29"/>
  <c r="N7" i="29"/>
  <c r="N6" i="29"/>
  <c r="N5" i="29"/>
  <c r="N4" i="29"/>
  <c r="N3" i="29"/>
  <c r="B29" i="29"/>
  <c r="B25" i="29"/>
  <c r="B18" i="29"/>
  <c r="B11" i="29"/>
  <c r="B7" i="29"/>
  <c r="U170" i="25"/>
  <c r="V172" i="25"/>
  <c r="T172" i="25"/>
  <c r="U171" i="25"/>
  <c r="U169" i="25"/>
  <c r="V172" i="21"/>
  <c r="T172" i="21"/>
  <c r="U168" i="21" s="1"/>
  <c r="B211" i="31"/>
  <c r="B207" i="31"/>
  <c r="B200" i="31"/>
  <c r="B193" i="31"/>
  <c r="B189" i="31"/>
  <c r="C174" i="31"/>
  <c r="C167" i="31"/>
  <c r="C161" i="31"/>
  <c r="C155" i="31"/>
  <c r="C148" i="31"/>
  <c r="C142" i="31"/>
  <c r="C136" i="31"/>
  <c r="C130" i="31"/>
  <c r="C124" i="31"/>
  <c r="C118" i="31"/>
  <c r="C112" i="31"/>
  <c r="C106" i="31"/>
  <c r="C100" i="31"/>
  <c r="C94" i="31"/>
  <c r="C88" i="31"/>
  <c r="C82" i="31"/>
  <c r="C76" i="31"/>
  <c r="C70" i="31"/>
  <c r="C64" i="31"/>
  <c r="C58" i="31"/>
  <c r="C52" i="31"/>
  <c r="C46" i="31"/>
  <c r="C42" i="31"/>
  <c r="J40" i="31"/>
  <c r="F40" i="31" s="1"/>
  <c r="C39" i="31"/>
  <c r="C36" i="31"/>
  <c r="C33" i="31"/>
  <c r="C30" i="31"/>
  <c r="C27" i="31"/>
  <c r="C22" i="31"/>
  <c r="C18" i="31"/>
  <c r="C14" i="31"/>
  <c r="C10" i="31"/>
  <c r="C6" i="31"/>
  <c r="C2" i="31"/>
  <c r="I301" i="30"/>
  <c r="B301" i="30"/>
  <c r="B300" i="30"/>
  <c r="B299" i="30"/>
  <c r="B298" i="30"/>
  <c r="B297" i="30"/>
  <c r="B296" i="30"/>
  <c r="B295" i="30"/>
  <c r="B294" i="30"/>
  <c r="B293" i="30"/>
  <c r="B292" i="30"/>
  <c r="B291" i="30"/>
  <c r="B290" i="30"/>
  <c r="B289" i="30"/>
  <c r="B288" i="30"/>
  <c r="B287" i="30"/>
  <c r="B286" i="30"/>
  <c r="B285" i="30"/>
  <c r="B284" i="30"/>
  <c r="B283" i="30"/>
  <c r="B282" i="30"/>
  <c r="B281" i="30"/>
  <c r="B280" i="30"/>
  <c r="B279" i="30"/>
  <c r="B278" i="30"/>
  <c r="I277" i="30"/>
  <c r="B277" i="30"/>
  <c r="B276" i="30"/>
  <c r="B275" i="30"/>
  <c r="B274" i="30"/>
  <c r="B273" i="30"/>
  <c r="B272" i="30"/>
  <c r="B271" i="30"/>
  <c r="B270" i="30"/>
  <c r="B269" i="30"/>
  <c r="B268" i="30"/>
  <c r="B267" i="30"/>
  <c r="B266" i="30"/>
  <c r="B265" i="30"/>
  <c r="B264" i="30"/>
  <c r="B263" i="30"/>
  <c r="B262" i="30"/>
  <c r="B261" i="30"/>
  <c r="B260" i="30"/>
  <c r="B259" i="30"/>
  <c r="B258" i="30"/>
  <c r="B257" i="30"/>
  <c r="B256" i="30"/>
  <c r="B255" i="30"/>
  <c r="B254" i="30"/>
  <c r="I253" i="30"/>
  <c r="B253" i="30"/>
  <c r="B252" i="30"/>
  <c r="B251" i="30"/>
  <c r="B250" i="30"/>
  <c r="B249" i="30"/>
  <c r="B248" i="30"/>
  <c r="B247" i="30"/>
  <c r="B246" i="30"/>
  <c r="B245" i="30"/>
  <c r="B244" i="30"/>
  <c r="B243" i="30"/>
  <c r="B242" i="30"/>
  <c r="B241" i="30"/>
  <c r="B240" i="30"/>
  <c r="B239" i="30"/>
  <c r="B238" i="30"/>
  <c r="B237" i="30"/>
  <c r="B236" i="30"/>
  <c r="I235" i="30"/>
  <c r="B235" i="30"/>
  <c r="B234" i="30"/>
  <c r="B233" i="30"/>
  <c r="I232" i="30"/>
  <c r="B232" i="30"/>
  <c r="B231" i="30"/>
  <c r="B230" i="30"/>
  <c r="I229" i="30"/>
  <c r="B229" i="30"/>
  <c r="B228" i="30"/>
  <c r="B227" i="30"/>
  <c r="B226" i="30"/>
  <c r="B225" i="30"/>
  <c r="B224" i="30"/>
  <c r="B223" i="30"/>
  <c r="B222" i="30"/>
  <c r="B221" i="30"/>
  <c r="B220" i="30"/>
  <c r="B219" i="30"/>
  <c r="B218" i="30"/>
  <c r="I217" i="30"/>
  <c r="B217" i="30"/>
  <c r="B216" i="30"/>
  <c r="B215" i="30"/>
  <c r="I214" i="30"/>
  <c r="B214" i="30"/>
  <c r="O212" i="30"/>
  <c r="G212" i="30"/>
  <c r="B212" i="30"/>
  <c r="G208" i="30"/>
  <c r="B208" i="30"/>
  <c r="O207" i="30"/>
  <c r="G211" i="30" s="1"/>
  <c r="B207" i="30"/>
  <c r="B206" i="30"/>
  <c r="B205" i="30"/>
  <c r="B204" i="30"/>
  <c r="B203" i="30"/>
  <c r="B202" i="30"/>
  <c r="B201" i="30"/>
  <c r="O200" i="30"/>
  <c r="B200" i="30"/>
  <c r="B199" i="30"/>
  <c r="B198" i="30"/>
  <c r="B197" i="30"/>
  <c r="B196" i="30"/>
  <c r="B195" i="30"/>
  <c r="B194" i="30"/>
  <c r="B193" i="30"/>
  <c r="B192" i="30"/>
  <c r="O191" i="30"/>
  <c r="G190" i="30" s="1"/>
  <c r="B191" i="30"/>
  <c r="G187" i="30"/>
  <c r="B187" i="30"/>
  <c r="O186" i="30"/>
  <c r="B184" i="30" s="1"/>
  <c r="B186" i="30"/>
  <c r="B185" i="30"/>
  <c r="B182" i="30"/>
  <c r="O159" i="30"/>
  <c r="O158" i="30"/>
  <c r="D154" i="30" s="1"/>
  <c r="O157" i="30"/>
  <c r="D153" i="30" s="1"/>
  <c r="O156" i="30"/>
  <c r="D151" i="30" s="1"/>
  <c r="O154" i="30"/>
  <c r="O153" i="30"/>
  <c r="O152" i="30"/>
  <c r="O151" i="30"/>
  <c r="H150" i="30"/>
  <c r="G150" i="30"/>
  <c r="G149" i="30"/>
  <c r="H149" i="30" s="1"/>
  <c r="N55" i="30"/>
  <c r="D60" i="30" s="1"/>
  <c r="D281" i="30" s="1"/>
  <c r="N54" i="30"/>
  <c r="D101" i="30" s="1"/>
  <c r="D290" i="30" s="1"/>
  <c r="N53" i="30"/>
  <c r="D58" i="30" s="1"/>
  <c r="D257" i="30" s="1"/>
  <c r="N52" i="30"/>
  <c r="D57" i="30" s="1"/>
  <c r="D60" i="31" s="1"/>
  <c r="N51" i="30"/>
  <c r="D56" i="30" s="1"/>
  <c r="D243" i="30" s="1"/>
  <c r="N50" i="30"/>
  <c r="D97" i="30" s="1"/>
  <c r="N48" i="30"/>
  <c r="D138" i="30" s="1"/>
  <c r="N47" i="30"/>
  <c r="D143" i="30" s="1"/>
  <c r="D146" i="31" s="1"/>
  <c r="N46" i="30"/>
  <c r="D142" i="30" s="1"/>
  <c r="D145" i="31" s="1"/>
  <c r="N45" i="30"/>
  <c r="D129" i="30" s="1"/>
  <c r="N44" i="30"/>
  <c r="D44" i="30" s="1"/>
  <c r="D238" i="30" s="1"/>
  <c r="N43" i="30"/>
  <c r="D127" i="30" s="1"/>
  <c r="D130" i="31" s="1"/>
  <c r="D42" i="30"/>
  <c r="D44" i="31" s="1"/>
  <c r="J44" i="31" s="1"/>
  <c r="F44" i="31" s="1"/>
  <c r="D39" i="30"/>
  <c r="D41" i="31" s="1"/>
  <c r="J41" i="31" s="1"/>
  <c r="F41" i="31" s="1"/>
  <c r="D38" i="30"/>
  <c r="D40" i="31" s="1"/>
  <c r="D37" i="30"/>
  <c r="D39" i="31" s="1"/>
  <c r="J39" i="31" s="1"/>
  <c r="F39" i="31" s="1"/>
  <c r="D36" i="30"/>
  <c r="D38" i="31" s="1"/>
  <c r="J38" i="31" s="1"/>
  <c r="F38" i="31" s="1"/>
  <c r="D33" i="30"/>
  <c r="D35" i="31" s="1"/>
  <c r="J35" i="31" s="1"/>
  <c r="F35" i="31" s="1"/>
  <c r="D32" i="30"/>
  <c r="D34" i="31" s="1"/>
  <c r="J34" i="31" s="1"/>
  <c r="F34" i="31" s="1"/>
  <c r="D30" i="30"/>
  <c r="D32" i="31" s="1"/>
  <c r="J32" i="31" s="1"/>
  <c r="F32" i="31" s="1"/>
  <c r="D29" i="30"/>
  <c r="D31" i="31" s="1"/>
  <c r="J31" i="31" s="1"/>
  <c r="F31" i="31" s="1"/>
  <c r="N27" i="30"/>
  <c r="D27" i="30"/>
  <c r="D29" i="31" s="1"/>
  <c r="J29" i="31" s="1"/>
  <c r="F29" i="31" s="1"/>
  <c r="N26" i="30"/>
  <c r="D35" i="30" s="1"/>
  <c r="D37" i="31" s="1"/>
  <c r="J37" i="31" s="1"/>
  <c r="F37" i="31" s="1"/>
  <c r="D26" i="30"/>
  <c r="D28" i="31" s="1"/>
  <c r="J28" i="31" s="1"/>
  <c r="F28" i="31" s="1"/>
  <c r="N25" i="30"/>
  <c r="D28" i="30" s="1"/>
  <c r="D30" i="31" s="1"/>
  <c r="J30" i="31" s="1"/>
  <c r="F30" i="31" s="1"/>
  <c r="D18" i="30"/>
  <c r="D17" i="30"/>
  <c r="D16" i="30"/>
  <c r="D13" i="30"/>
  <c r="D14" i="31" s="1"/>
  <c r="D10" i="30"/>
  <c r="M4" i="30"/>
  <c r="D20" i="30" s="1"/>
  <c r="D21" i="31" s="1"/>
  <c r="M3" i="30"/>
  <c r="D3" i="30" s="1"/>
  <c r="D4" i="31" s="1"/>
  <c r="M2" i="30"/>
  <c r="D22" i="30" s="1"/>
  <c r="D23" i="31" s="1"/>
  <c r="M1" i="30"/>
  <c r="D21" i="30" s="1"/>
  <c r="D1" i="30"/>
  <c r="D2" i="31" s="1"/>
  <c r="H167" i="27"/>
  <c r="B211" i="28"/>
  <c r="B207" i="28"/>
  <c r="B200" i="28"/>
  <c r="B193" i="28"/>
  <c r="B189" i="28"/>
  <c r="C174" i="28"/>
  <c r="C167" i="28"/>
  <c r="C161" i="28"/>
  <c r="C155" i="28"/>
  <c r="C148" i="28"/>
  <c r="C142" i="28"/>
  <c r="C136" i="28"/>
  <c r="C130" i="28"/>
  <c r="C124" i="28"/>
  <c r="C118" i="28"/>
  <c r="C112" i="28"/>
  <c r="C106" i="28"/>
  <c r="C100" i="28"/>
  <c r="C94" i="28"/>
  <c r="C88" i="28"/>
  <c r="C82" i="28"/>
  <c r="C76" i="28"/>
  <c r="C70" i="28"/>
  <c r="C64" i="28"/>
  <c r="C58" i="28"/>
  <c r="C52" i="28"/>
  <c r="C46" i="28"/>
  <c r="C42" i="28"/>
  <c r="C39" i="28"/>
  <c r="C36" i="28"/>
  <c r="C33" i="28"/>
  <c r="C30" i="28"/>
  <c r="C27" i="28"/>
  <c r="C22" i="28"/>
  <c r="C18" i="28"/>
  <c r="C14" i="28"/>
  <c r="C10" i="28"/>
  <c r="C6" i="28"/>
  <c r="C2" i="28"/>
  <c r="I301" i="27"/>
  <c r="B301" i="27"/>
  <c r="B300" i="27"/>
  <c r="B299" i="27"/>
  <c r="B298" i="27"/>
  <c r="B297" i="27"/>
  <c r="B296" i="27"/>
  <c r="B295" i="27"/>
  <c r="B294" i="27"/>
  <c r="B293" i="27"/>
  <c r="B292" i="27"/>
  <c r="B291" i="27"/>
  <c r="B290" i="27"/>
  <c r="B289" i="27"/>
  <c r="B288" i="27"/>
  <c r="B287" i="27"/>
  <c r="B286" i="27"/>
  <c r="B285" i="27"/>
  <c r="B284" i="27"/>
  <c r="B283" i="27"/>
  <c r="B282" i="27"/>
  <c r="B281" i="27"/>
  <c r="B280" i="27"/>
  <c r="B279" i="27"/>
  <c r="B278" i="27"/>
  <c r="I277" i="27"/>
  <c r="B277" i="27"/>
  <c r="B276" i="27"/>
  <c r="B275" i="27"/>
  <c r="B274" i="27"/>
  <c r="B273" i="27"/>
  <c r="B272" i="27"/>
  <c r="B271" i="27"/>
  <c r="B270" i="27"/>
  <c r="B269" i="27"/>
  <c r="B268" i="27"/>
  <c r="B267" i="27"/>
  <c r="B266" i="27"/>
  <c r="B265" i="27"/>
  <c r="B264" i="27"/>
  <c r="B263" i="27"/>
  <c r="B262" i="27"/>
  <c r="B261" i="27"/>
  <c r="B260" i="27"/>
  <c r="B259" i="27"/>
  <c r="B258" i="27"/>
  <c r="B257" i="27"/>
  <c r="B256" i="27"/>
  <c r="B255" i="27"/>
  <c r="B254" i="27"/>
  <c r="I253" i="27"/>
  <c r="B253" i="27"/>
  <c r="B252" i="27"/>
  <c r="B251" i="27"/>
  <c r="B250" i="27"/>
  <c r="B249" i="27"/>
  <c r="B248" i="27"/>
  <c r="B247" i="27"/>
  <c r="B246" i="27"/>
  <c r="B245" i="27"/>
  <c r="B244" i="27"/>
  <c r="B243" i="27"/>
  <c r="B242" i="27"/>
  <c r="B241" i="27"/>
  <c r="B240" i="27"/>
  <c r="B239" i="27"/>
  <c r="B238" i="27"/>
  <c r="B237" i="27"/>
  <c r="B236" i="27"/>
  <c r="I235" i="27"/>
  <c r="B235" i="27"/>
  <c r="B234" i="27"/>
  <c r="B233" i="27"/>
  <c r="I232" i="27"/>
  <c r="B232" i="27"/>
  <c r="B231" i="27"/>
  <c r="B230" i="27"/>
  <c r="I229" i="27"/>
  <c r="B229" i="27"/>
  <c r="B228" i="27"/>
  <c r="B227" i="27"/>
  <c r="B226" i="27"/>
  <c r="B225" i="27"/>
  <c r="B224" i="27"/>
  <c r="B223" i="27"/>
  <c r="B222" i="27"/>
  <c r="B221" i="27"/>
  <c r="B220" i="27"/>
  <c r="B219" i="27"/>
  <c r="B218" i="27"/>
  <c r="I217" i="27"/>
  <c r="B217" i="27"/>
  <c r="B216" i="27"/>
  <c r="B215" i="27"/>
  <c r="I214" i="27"/>
  <c r="B214" i="27"/>
  <c r="O212" i="27"/>
  <c r="G212" i="27" s="1"/>
  <c r="B212" i="27"/>
  <c r="G211" i="27"/>
  <c r="B208" i="27"/>
  <c r="O207" i="27"/>
  <c r="B207" i="27"/>
  <c r="B206" i="27"/>
  <c r="B205" i="27"/>
  <c r="B204" i="27"/>
  <c r="B203" i="27"/>
  <c r="B202" i="27"/>
  <c r="B201" i="27"/>
  <c r="O200" i="27"/>
  <c r="G208" i="27" s="1"/>
  <c r="B200" i="27"/>
  <c r="B199" i="27"/>
  <c r="B198" i="27"/>
  <c r="B197" i="27"/>
  <c r="B196" i="27"/>
  <c r="B195" i="27"/>
  <c r="B194" i="27"/>
  <c r="B193" i="27"/>
  <c r="B192" i="27"/>
  <c r="O191" i="27"/>
  <c r="G190" i="27" s="1"/>
  <c r="B191" i="27"/>
  <c r="G187" i="27"/>
  <c r="O186" i="27"/>
  <c r="B183" i="27" s="1"/>
  <c r="B186" i="27"/>
  <c r="B185" i="27"/>
  <c r="B184" i="27"/>
  <c r="O177" i="27"/>
  <c r="D182" i="28" s="1"/>
  <c r="J182" i="28" s="1"/>
  <c r="F182" i="28" s="1"/>
  <c r="O176" i="27"/>
  <c r="D181" i="28" s="1"/>
  <c r="J181" i="28" s="1"/>
  <c r="F181" i="28" s="1"/>
  <c r="O175" i="27"/>
  <c r="D180" i="28"/>
  <c r="J180" i="28" s="1"/>
  <c r="F180" i="28" s="1"/>
  <c r="O174" i="27"/>
  <c r="D179" i="28"/>
  <c r="J179" i="28" s="1"/>
  <c r="F179" i="28" s="1"/>
  <c r="O173" i="27"/>
  <c r="D178" i="28" s="1"/>
  <c r="J178" i="28" s="1"/>
  <c r="F178" i="28" s="1"/>
  <c r="O172" i="27"/>
  <c r="D177" i="28" s="1"/>
  <c r="J177" i="28" s="1"/>
  <c r="F177" i="28" s="1"/>
  <c r="O171" i="27"/>
  <c r="D176" i="28"/>
  <c r="J176" i="28" s="1"/>
  <c r="F176" i="28" s="1"/>
  <c r="O170" i="27"/>
  <c r="D175" i="28"/>
  <c r="J175" i="28" s="1"/>
  <c r="F175" i="28" s="1"/>
  <c r="O169" i="27"/>
  <c r="D162" i="27"/>
  <c r="D166" i="28" s="1"/>
  <c r="O159" i="27"/>
  <c r="D168" i="27" s="1"/>
  <c r="D172" i="28" s="1"/>
  <c r="D159" i="27"/>
  <c r="O158" i="27"/>
  <c r="D166" i="27" s="1"/>
  <c r="O157" i="27"/>
  <c r="D164" i="27" s="1"/>
  <c r="D168" i="28" s="1"/>
  <c r="O156" i="27"/>
  <c r="D155" i="27"/>
  <c r="D159" i="28" s="1"/>
  <c r="N159" i="28" s="1"/>
  <c r="O154" i="27"/>
  <c r="D156" i="27" s="1"/>
  <c r="D160" i="28" s="1"/>
  <c r="O153" i="27"/>
  <c r="O152" i="27"/>
  <c r="D152" i="27" s="1"/>
  <c r="O151" i="27"/>
  <c r="D157" i="27" s="1"/>
  <c r="G150" i="27"/>
  <c r="G149" i="27"/>
  <c r="N55" i="27"/>
  <c r="N54" i="27"/>
  <c r="N53" i="27"/>
  <c r="N52" i="27"/>
  <c r="N51" i="27"/>
  <c r="N50" i="27"/>
  <c r="N48" i="27"/>
  <c r="D90" i="27" s="1"/>
  <c r="N47" i="27"/>
  <c r="D143" i="27" s="1"/>
  <c r="D146" i="28" s="1"/>
  <c r="D47" i="27"/>
  <c r="N46" i="27"/>
  <c r="D46" i="27" s="1"/>
  <c r="D254" i="27" s="1"/>
  <c r="N45" i="27"/>
  <c r="D141" i="27" s="1"/>
  <c r="N44" i="27"/>
  <c r="D146" i="27" s="1"/>
  <c r="D251" i="27" s="1"/>
  <c r="N43" i="27"/>
  <c r="D127" i="27" s="1"/>
  <c r="D42" i="27"/>
  <c r="D44" i="28" s="1"/>
  <c r="J44" i="28" s="1"/>
  <c r="F44" i="28" s="1"/>
  <c r="D39" i="27"/>
  <c r="D41" i="28" s="1"/>
  <c r="J41" i="28" s="1"/>
  <c r="F41" i="28" s="1"/>
  <c r="D38" i="27"/>
  <c r="D40" i="28" s="1"/>
  <c r="J40" i="28" s="1"/>
  <c r="F40" i="28" s="1"/>
  <c r="D35" i="27"/>
  <c r="D37" i="28" s="1"/>
  <c r="J37" i="28" s="1"/>
  <c r="F37" i="28" s="1"/>
  <c r="D34" i="27"/>
  <c r="D36" i="28" s="1"/>
  <c r="J36" i="28" s="1"/>
  <c r="F36" i="28" s="1"/>
  <c r="D32" i="27"/>
  <c r="D34" i="28" s="1"/>
  <c r="J34" i="28" s="1"/>
  <c r="F34" i="28" s="1"/>
  <c r="D29" i="27"/>
  <c r="D31" i="28" s="1"/>
  <c r="J31" i="28" s="1"/>
  <c r="F31" i="28" s="1"/>
  <c r="N27" i="27"/>
  <c r="D33" i="27" s="1"/>
  <c r="D35" i="28" s="1"/>
  <c r="J35" i="28" s="1"/>
  <c r="F35" i="28" s="1"/>
  <c r="D27" i="27"/>
  <c r="D29" i="28" s="1"/>
  <c r="J29" i="28" s="1"/>
  <c r="F29" i="28" s="1"/>
  <c r="N26" i="27"/>
  <c r="D41" i="27" s="1"/>
  <c r="D43" i="28" s="1"/>
  <c r="J43" i="28" s="1"/>
  <c r="F43" i="28" s="1"/>
  <c r="D26" i="27"/>
  <c r="D28" i="28" s="1"/>
  <c r="J28" i="28" s="1"/>
  <c r="F28" i="28" s="1"/>
  <c r="N25" i="27"/>
  <c r="D40" i="27" s="1"/>
  <c r="D24" i="27"/>
  <c r="D16" i="27"/>
  <c r="D17" i="28" s="1"/>
  <c r="N17" i="28" s="1"/>
  <c r="D10" i="27"/>
  <c r="D8" i="27"/>
  <c r="D9" i="28" s="1"/>
  <c r="J9" i="28" s="1"/>
  <c r="M4" i="27"/>
  <c r="D20" i="27" s="1"/>
  <c r="D4" i="27"/>
  <c r="D5" i="28" s="1"/>
  <c r="J5" i="28" s="1"/>
  <c r="M3" i="27"/>
  <c r="D19" i="27" s="1"/>
  <c r="D20" i="28" s="1"/>
  <c r="M2" i="27"/>
  <c r="D14" i="27" s="1"/>
  <c r="D15" i="28" s="1"/>
  <c r="D2" i="27"/>
  <c r="D3" i="28" s="1"/>
  <c r="R3" i="28" s="1"/>
  <c r="M1" i="27"/>
  <c r="D21" i="27" s="1"/>
  <c r="B211" i="26"/>
  <c r="B207" i="26"/>
  <c r="B200" i="26"/>
  <c r="B193" i="26"/>
  <c r="B189" i="26"/>
  <c r="C174" i="26"/>
  <c r="C167" i="26"/>
  <c r="C155" i="26"/>
  <c r="C148" i="26"/>
  <c r="C142" i="26"/>
  <c r="C136" i="26"/>
  <c r="C130" i="26"/>
  <c r="C124" i="26"/>
  <c r="C118" i="26"/>
  <c r="C106" i="26"/>
  <c r="C100" i="26"/>
  <c r="C88" i="26"/>
  <c r="C82" i="26"/>
  <c r="C70" i="26"/>
  <c r="C64" i="26"/>
  <c r="C58" i="26"/>
  <c r="C52" i="26"/>
  <c r="C46" i="26"/>
  <c r="C42" i="26"/>
  <c r="C39" i="26"/>
  <c r="C36" i="26"/>
  <c r="C33" i="26"/>
  <c r="C30" i="26"/>
  <c r="C27" i="26"/>
  <c r="C22" i="26"/>
  <c r="C18" i="26"/>
  <c r="C14" i="26"/>
  <c r="C10" i="26"/>
  <c r="C6" i="26"/>
  <c r="C2" i="26"/>
  <c r="I301" i="25"/>
  <c r="B301" i="25"/>
  <c r="B300" i="25"/>
  <c r="B299" i="25"/>
  <c r="B298" i="25"/>
  <c r="B297" i="25"/>
  <c r="B296" i="25"/>
  <c r="B295" i="25"/>
  <c r="B294" i="25"/>
  <c r="B293" i="25"/>
  <c r="B292" i="25"/>
  <c r="B291" i="25"/>
  <c r="B290" i="25"/>
  <c r="B289" i="25"/>
  <c r="B288" i="25"/>
  <c r="B287" i="25"/>
  <c r="B286" i="25"/>
  <c r="B285" i="25"/>
  <c r="B284" i="25"/>
  <c r="B283" i="25"/>
  <c r="B282" i="25"/>
  <c r="B281" i="25"/>
  <c r="B280" i="25"/>
  <c r="B279" i="25"/>
  <c r="B278" i="25"/>
  <c r="I277" i="25"/>
  <c r="B277" i="25"/>
  <c r="B276" i="25"/>
  <c r="B275" i="25"/>
  <c r="B274" i="25"/>
  <c r="B273" i="25"/>
  <c r="B272" i="25"/>
  <c r="B271" i="25"/>
  <c r="B270" i="25"/>
  <c r="B269" i="25"/>
  <c r="B268" i="25"/>
  <c r="B267" i="25"/>
  <c r="B266" i="25"/>
  <c r="B265" i="25"/>
  <c r="B264" i="25"/>
  <c r="B263" i="25"/>
  <c r="B262" i="25"/>
  <c r="B261" i="25"/>
  <c r="B260" i="25"/>
  <c r="B259" i="25"/>
  <c r="B258" i="25"/>
  <c r="B257" i="25"/>
  <c r="B256" i="25"/>
  <c r="B255" i="25"/>
  <c r="B254" i="25"/>
  <c r="I253" i="25"/>
  <c r="B253" i="25"/>
  <c r="B252" i="25"/>
  <c r="B251" i="25"/>
  <c r="B250" i="25"/>
  <c r="B249" i="25"/>
  <c r="B248" i="25"/>
  <c r="B247" i="25"/>
  <c r="B246" i="25"/>
  <c r="B245" i="25"/>
  <c r="B244" i="25"/>
  <c r="B243" i="25"/>
  <c r="B242" i="25"/>
  <c r="B241" i="25"/>
  <c r="B240" i="25"/>
  <c r="B239" i="25"/>
  <c r="B238" i="25"/>
  <c r="B237" i="25"/>
  <c r="B236" i="25"/>
  <c r="I235" i="25"/>
  <c r="B235" i="25"/>
  <c r="B234" i="25"/>
  <c r="B233" i="25"/>
  <c r="I232" i="25"/>
  <c r="B232" i="25"/>
  <c r="B231" i="25"/>
  <c r="B230" i="25"/>
  <c r="I229" i="25"/>
  <c r="B229" i="25"/>
  <c r="B228" i="25"/>
  <c r="B227" i="25"/>
  <c r="B226" i="25"/>
  <c r="B225" i="25"/>
  <c r="B224" i="25"/>
  <c r="B223" i="25"/>
  <c r="B222" i="25"/>
  <c r="B221" i="25"/>
  <c r="B220" i="25"/>
  <c r="B219" i="25"/>
  <c r="B218" i="25"/>
  <c r="I217" i="25"/>
  <c r="B217" i="25"/>
  <c r="B216" i="25"/>
  <c r="B215" i="25"/>
  <c r="I214" i="25"/>
  <c r="B214" i="25"/>
  <c r="O212" i="25"/>
  <c r="G212" i="25"/>
  <c r="B212" i="25"/>
  <c r="G211" i="25"/>
  <c r="B208" i="25"/>
  <c r="O207" i="25"/>
  <c r="B207" i="25"/>
  <c r="B206" i="25"/>
  <c r="B205" i="25"/>
  <c r="B204" i="25"/>
  <c r="B203" i="25"/>
  <c r="B202" i="25"/>
  <c r="B201" i="25"/>
  <c r="O200" i="25"/>
  <c r="G208" i="25" s="1"/>
  <c r="B200" i="25"/>
  <c r="B199" i="25"/>
  <c r="B198" i="25"/>
  <c r="B197" i="25"/>
  <c r="B196" i="25"/>
  <c r="B195" i="25"/>
  <c r="B194" i="25"/>
  <c r="B193" i="25"/>
  <c r="B192" i="25"/>
  <c r="O191" i="25"/>
  <c r="G190" i="25" s="1"/>
  <c r="B191" i="25"/>
  <c r="B187" i="25"/>
  <c r="O186" i="25"/>
  <c r="G187" i="25" s="1"/>
  <c r="B185" i="25"/>
  <c r="B184" i="25"/>
  <c r="B183" i="25"/>
  <c r="B182" i="25"/>
  <c r="O159" i="25"/>
  <c r="D168" i="25" s="1"/>
  <c r="D172" i="26" s="1"/>
  <c r="O158" i="25"/>
  <c r="D166" i="25" s="1"/>
  <c r="D170" i="26" s="1"/>
  <c r="O157" i="25"/>
  <c r="D165" i="25" s="1"/>
  <c r="D169" i="26" s="1"/>
  <c r="J169" i="26" s="1"/>
  <c r="O156" i="25"/>
  <c r="D163" i="25" s="1"/>
  <c r="D167" i="26" s="1"/>
  <c r="O154" i="25"/>
  <c r="D162" i="25" s="1"/>
  <c r="D166" i="26" s="1"/>
  <c r="D154" i="25"/>
  <c r="D158" i="26" s="1"/>
  <c r="O153" i="25"/>
  <c r="D160" i="25" s="1"/>
  <c r="D164" i="26" s="1"/>
  <c r="O152" i="25"/>
  <c r="D152" i="25" s="1"/>
  <c r="O151" i="25"/>
  <c r="D157" i="25" s="1"/>
  <c r="D151" i="25"/>
  <c r="D155" i="26" s="1"/>
  <c r="G150" i="25"/>
  <c r="G149" i="25"/>
  <c r="N55" i="25"/>
  <c r="D114" i="25" s="1"/>
  <c r="D293" i="25" s="1"/>
  <c r="N54" i="25"/>
  <c r="D113" i="25" s="1"/>
  <c r="D116" i="26" s="1"/>
  <c r="N53" i="25"/>
  <c r="D112" i="25" s="1"/>
  <c r="D115" i="26" s="1"/>
  <c r="N52" i="25"/>
  <c r="D57" i="25" s="1"/>
  <c r="D60" i="26" s="1"/>
  <c r="N51" i="25"/>
  <c r="D92" i="25" s="1"/>
  <c r="N50" i="25"/>
  <c r="D91" i="25" s="1"/>
  <c r="N48" i="25"/>
  <c r="D132" i="25" s="1"/>
  <c r="D297" i="25" s="1"/>
  <c r="N47" i="25"/>
  <c r="D53" i="25" s="1"/>
  <c r="D56" i="26" s="1"/>
  <c r="N46" i="25"/>
  <c r="D148" i="25" s="1"/>
  <c r="D151" i="26" s="1"/>
  <c r="N45" i="25"/>
  <c r="D135" i="25" s="1"/>
  <c r="N44" i="25"/>
  <c r="D140" i="25" s="1"/>
  <c r="D252" i="25" s="1"/>
  <c r="N43" i="25"/>
  <c r="D115" i="25" s="1"/>
  <c r="D118" i="26" s="1"/>
  <c r="N118" i="26" s="1"/>
  <c r="D42" i="25"/>
  <c r="D44" i="26" s="1"/>
  <c r="J44" i="26" s="1"/>
  <c r="F44" i="26" s="1"/>
  <c r="D39" i="25"/>
  <c r="D41" i="26" s="1"/>
  <c r="J41" i="26" s="1"/>
  <c r="F41" i="26" s="1"/>
  <c r="D36" i="25"/>
  <c r="D38" i="26" s="1"/>
  <c r="J38" i="26" s="1"/>
  <c r="F38" i="26" s="1"/>
  <c r="D33" i="25"/>
  <c r="D35" i="26" s="1"/>
  <c r="J35" i="26" s="1"/>
  <c r="F35" i="26" s="1"/>
  <c r="D30" i="25"/>
  <c r="D32" i="26" s="1"/>
  <c r="J32" i="26" s="1"/>
  <c r="F32" i="26" s="1"/>
  <c r="N27" i="25"/>
  <c r="D27" i="25"/>
  <c r="D29" i="26" s="1"/>
  <c r="J29" i="26" s="1"/>
  <c r="F29" i="26" s="1"/>
  <c r="N26" i="25"/>
  <c r="D32" i="25" s="1"/>
  <c r="D34" i="26" s="1"/>
  <c r="J34" i="26" s="1"/>
  <c r="F34" i="26" s="1"/>
  <c r="N25" i="25"/>
  <c r="D40" i="25" s="1"/>
  <c r="D24" i="25"/>
  <c r="D25" i="26" s="1"/>
  <c r="D20" i="25"/>
  <c r="D16" i="25"/>
  <c r="D12" i="25"/>
  <c r="D8" i="25"/>
  <c r="D9" i="26" s="1"/>
  <c r="R9" i="26" s="1"/>
  <c r="M4" i="25"/>
  <c r="D4" i="25"/>
  <c r="D5" i="26" s="1"/>
  <c r="R5" i="26" s="1"/>
  <c r="M3" i="25"/>
  <c r="D19" i="25" s="1"/>
  <c r="D20" i="26" s="1"/>
  <c r="M2" i="25"/>
  <c r="D22" i="25" s="1"/>
  <c r="D23" i="26" s="1"/>
  <c r="M1" i="25"/>
  <c r="D17" i="25" s="1"/>
  <c r="D1" i="25"/>
  <c r="B211" i="22"/>
  <c r="B207" i="22"/>
  <c r="B200" i="22"/>
  <c r="B193" i="22"/>
  <c r="B189" i="22"/>
  <c r="C174" i="22"/>
  <c r="C167" i="22"/>
  <c r="C161" i="22"/>
  <c r="C155" i="22"/>
  <c r="C148" i="22"/>
  <c r="C142" i="22"/>
  <c r="C136" i="22"/>
  <c r="C130" i="22"/>
  <c r="C124" i="22"/>
  <c r="C118" i="22"/>
  <c r="C112" i="22"/>
  <c r="C106" i="22"/>
  <c r="C100" i="22"/>
  <c r="C94" i="22"/>
  <c r="C88" i="22"/>
  <c r="C82" i="22"/>
  <c r="C76" i="22"/>
  <c r="C70" i="22"/>
  <c r="C64" i="22"/>
  <c r="C58" i="22"/>
  <c r="C52" i="22"/>
  <c r="C46" i="22"/>
  <c r="C42" i="22"/>
  <c r="C39" i="22"/>
  <c r="C36" i="22"/>
  <c r="C33" i="22"/>
  <c r="C30" i="22"/>
  <c r="C27" i="22"/>
  <c r="C22" i="22"/>
  <c r="C18" i="22"/>
  <c r="C14" i="22"/>
  <c r="C10" i="22"/>
  <c r="C6" i="22"/>
  <c r="C2" i="22"/>
  <c r="I301" i="21"/>
  <c r="B301" i="21"/>
  <c r="B300" i="21"/>
  <c r="B299" i="21"/>
  <c r="B298" i="21"/>
  <c r="B297" i="21"/>
  <c r="B296" i="21"/>
  <c r="B295" i="21"/>
  <c r="B294" i="21"/>
  <c r="B293" i="21"/>
  <c r="B292" i="21"/>
  <c r="B291" i="21"/>
  <c r="B290" i="21"/>
  <c r="B289" i="21"/>
  <c r="B288" i="21"/>
  <c r="B287" i="21"/>
  <c r="B286" i="21"/>
  <c r="B285" i="21"/>
  <c r="B284" i="21"/>
  <c r="B283" i="21"/>
  <c r="B282" i="21"/>
  <c r="B281" i="21"/>
  <c r="B280" i="21"/>
  <c r="B279" i="21"/>
  <c r="B278" i="21"/>
  <c r="I277" i="21"/>
  <c r="B277" i="21"/>
  <c r="B276" i="21"/>
  <c r="B275" i="21"/>
  <c r="B274" i="21"/>
  <c r="B273" i="21"/>
  <c r="B272" i="21"/>
  <c r="B271" i="21"/>
  <c r="B270" i="21"/>
  <c r="B269" i="21"/>
  <c r="B268" i="21"/>
  <c r="B267" i="21"/>
  <c r="B266" i="21"/>
  <c r="B265" i="21"/>
  <c r="B264" i="21"/>
  <c r="B263" i="21"/>
  <c r="B262" i="21"/>
  <c r="B261" i="21"/>
  <c r="B260" i="21"/>
  <c r="B259" i="21"/>
  <c r="B258" i="21"/>
  <c r="B257" i="21"/>
  <c r="B256" i="21"/>
  <c r="B255" i="21"/>
  <c r="B254" i="21"/>
  <c r="I253" i="21"/>
  <c r="B253" i="21"/>
  <c r="B252" i="21"/>
  <c r="B251" i="21"/>
  <c r="B250" i="21"/>
  <c r="B249" i="21"/>
  <c r="B248" i="21"/>
  <c r="B247" i="21"/>
  <c r="B246" i="21"/>
  <c r="B245" i="21"/>
  <c r="B244" i="21"/>
  <c r="B243" i="21"/>
  <c r="B242" i="21"/>
  <c r="B241" i="21"/>
  <c r="B240" i="21"/>
  <c r="B239" i="21"/>
  <c r="B238" i="21"/>
  <c r="B237" i="21"/>
  <c r="B236" i="21"/>
  <c r="I235" i="21"/>
  <c r="B235" i="21"/>
  <c r="B234" i="21"/>
  <c r="B233" i="21"/>
  <c r="I232" i="21"/>
  <c r="B232" i="21"/>
  <c r="B231" i="21"/>
  <c r="B230" i="21"/>
  <c r="I229" i="21"/>
  <c r="B229" i="21"/>
  <c r="B228" i="21"/>
  <c r="B227" i="21"/>
  <c r="B226" i="21"/>
  <c r="B225" i="21"/>
  <c r="B224" i="21"/>
  <c r="B223" i="21"/>
  <c r="B222" i="21"/>
  <c r="B221" i="21"/>
  <c r="B220" i="21"/>
  <c r="B219" i="21"/>
  <c r="B218" i="21"/>
  <c r="I217" i="21"/>
  <c r="B217" i="21"/>
  <c r="B216" i="21"/>
  <c r="B215" i="21"/>
  <c r="I214" i="21"/>
  <c r="B214" i="21"/>
  <c r="O212" i="21"/>
  <c r="G212" i="21" s="1"/>
  <c r="B212" i="21"/>
  <c r="G211" i="21"/>
  <c r="B208" i="21"/>
  <c r="O207" i="21"/>
  <c r="B207" i="21"/>
  <c r="B206" i="21"/>
  <c r="B205" i="21"/>
  <c r="B204" i="21"/>
  <c r="B203" i="21"/>
  <c r="B202" i="21"/>
  <c r="B201" i="21"/>
  <c r="O200" i="21"/>
  <c r="G208" i="21" s="1"/>
  <c r="B200" i="21"/>
  <c r="B199" i="21"/>
  <c r="B198" i="21"/>
  <c r="B197" i="21"/>
  <c r="B196" i="21"/>
  <c r="B195" i="21"/>
  <c r="B194" i="21"/>
  <c r="B193" i="21"/>
  <c r="B192" i="21"/>
  <c r="O191" i="21"/>
  <c r="G190" i="21" s="1"/>
  <c r="B191" i="21"/>
  <c r="O186" i="21"/>
  <c r="B182" i="21" s="1"/>
  <c r="B186" i="21"/>
  <c r="B183" i="21"/>
  <c r="O159" i="21"/>
  <c r="D155" i="21" s="1"/>
  <c r="D159" i="35" s="1"/>
  <c r="N159" i="35" s="1"/>
  <c r="O158" i="21"/>
  <c r="D154" i="21" s="1"/>
  <c r="D158" i="35" s="1"/>
  <c r="N158" i="35" s="1"/>
  <c r="O157" i="21"/>
  <c r="D165" i="21" s="1"/>
  <c r="O156" i="21"/>
  <c r="D163" i="21" s="1"/>
  <c r="O154" i="21"/>
  <c r="O153" i="21"/>
  <c r="D160" i="21" s="1"/>
  <c r="D164" i="35" s="1"/>
  <c r="O152" i="21"/>
  <c r="D158" i="21" s="1"/>
  <c r="O151" i="21"/>
  <c r="G150" i="21"/>
  <c r="G149" i="21"/>
  <c r="N55" i="21"/>
  <c r="D78" i="21" s="1"/>
  <c r="N54" i="21"/>
  <c r="D77" i="21" s="1"/>
  <c r="N53" i="21"/>
  <c r="D76" i="21" s="1"/>
  <c r="N52" i="21"/>
  <c r="N51" i="21"/>
  <c r="D56" i="21" s="1"/>
  <c r="N50" i="21"/>
  <c r="N48" i="21"/>
  <c r="D138" i="21" s="1"/>
  <c r="N47" i="21"/>
  <c r="D131" i="21" s="1"/>
  <c r="N46" i="21"/>
  <c r="D130" i="21" s="1"/>
  <c r="N45" i="21"/>
  <c r="D141" i="21" s="1"/>
  <c r="N44" i="21"/>
  <c r="D146" i="21" s="1"/>
  <c r="N43" i="21"/>
  <c r="D139" i="21" s="1"/>
  <c r="N27" i="21"/>
  <c r="D39" i="21" s="1"/>
  <c r="D41" i="22" s="1"/>
  <c r="J41" i="22" s="1"/>
  <c r="F41" i="22" s="1"/>
  <c r="N26" i="21"/>
  <c r="D26" i="21" s="1"/>
  <c r="D28" i="22" s="1"/>
  <c r="J28" i="22" s="1"/>
  <c r="F28" i="22" s="1"/>
  <c r="N25" i="21"/>
  <c r="D31" i="21" s="1"/>
  <c r="D33" i="22" s="1"/>
  <c r="J33" i="22" s="1"/>
  <c r="F33" i="22" s="1"/>
  <c r="D14" i="21"/>
  <c r="D15" i="22" s="1"/>
  <c r="M4" i="21"/>
  <c r="D12" i="21" s="1"/>
  <c r="M3" i="21"/>
  <c r="D23" i="21" s="1"/>
  <c r="D24" i="22" s="1"/>
  <c r="M2" i="21"/>
  <c r="D18" i="21" s="1"/>
  <c r="D2" i="21"/>
  <c r="M1" i="21"/>
  <c r="D17" i="21" s="1"/>
  <c r="D163" i="39" l="1"/>
  <c r="J163" i="39" s="1"/>
  <c r="D157" i="39"/>
  <c r="D215" i="38"/>
  <c r="D172" i="39"/>
  <c r="J172" i="39" s="1"/>
  <c r="D251" i="38"/>
  <c r="D166" i="39"/>
  <c r="J166" i="39" s="1"/>
  <c r="F166" i="39" s="1"/>
  <c r="D245" i="38"/>
  <c r="D160" i="39"/>
  <c r="D239" i="38"/>
  <c r="D164" i="39"/>
  <c r="D223" i="38"/>
  <c r="D155" i="39"/>
  <c r="N155" i="39" s="1"/>
  <c r="F155" i="39" s="1"/>
  <c r="D214" i="38"/>
  <c r="D170" i="39"/>
  <c r="D227" i="38"/>
  <c r="D158" i="39"/>
  <c r="N158" i="39" s="1"/>
  <c r="D219" i="38"/>
  <c r="D151" i="36"/>
  <c r="O160" i="36"/>
  <c r="D157" i="36"/>
  <c r="O155" i="36"/>
  <c r="D162" i="21"/>
  <c r="D166" i="35" s="1"/>
  <c r="R166" i="35" s="1"/>
  <c r="O155" i="21"/>
  <c r="D160" i="27"/>
  <c r="D77" i="33"/>
  <c r="D80" i="34" s="1"/>
  <c r="N56" i="33"/>
  <c r="D65" i="33"/>
  <c r="N49" i="33"/>
  <c r="D75" i="27"/>
  <c r="D76" i="27"/>
  <c r="D79" i="28" s="1"/>
  <c r="D77" i="27"/>
  <c r="D80" i="28" s="1"/>
  <c r="D80" i="33"/>
  <c r="D244" i="33" s="1"/>
  <c r="E244" i="33" s="1"/>
  <c r="F244" i="33" s="1"/>
  <c r="D48" i="40"/>
  <c r="D94" i="40"/>
  <c r="D97" i="41" s="1"/>
  <c r="J97" i="41" s="1"/>
  <c r="D43" i="40"/>
  <c r="D46" i="41" s="1"/>
  <c r="N46" i="41" s="1"/>
  <c r="D99" i="30"/>
  <c r="D102" i="31" s="1"/>
  <c r="N102" i="31" s="1"/>
  <c r="F102" i="31" s="1"/>
  <c r="D63" i="40"/>
  <c r="D69" i="40"/>
  <c r="D260" i="40" s="1"/>
  <c r="E260" i="40" s="1"/>
  <c r="F260" i="40" s="1"/>
  <c r="D116" i="40"/>
  <c r="D250" i="40" s="1"/>
  <c r="E250" i="40" s="1"/>
  <c r="F250" i="40" s="1"/>
  <c r="D99" i="40"/>
  <c r="D102" i="41" s="1"/>
  <c r="N102" i="41" s="1"/>
  <c r="D72" i="40"/>
  <c r="D75" i="41" s="1"/>
  <c r="J75" i="41" s="1"/>
  <c r="F75" i="41" s="1"/>
  <c r="D117" i="40"/>
  <c r="D111" i="40"/>
  <c r="D269" i="40" s="1"/>
  <c r="E269" i="40" s="1"/>
  <c r="F269" i="40" s="1"/>
  <c r="D44" i="40"/>
  <c r="D47" i="41" s="1"/>
  <c r="D87" i="40"/>
  <c r="D123" i="40"/>
  <c r="D126" i="41" s="1"/>
  <c r="J126" i="41" s="1"/>
  <c r="F126" i="41" s="1"/>
  <c r="D75" i="40"/>
  <c r="D261" i="40" s="1"/>
  <c r="E261" i="40" s="1"/>
  <c r="F261" i="40" s="1"/>
  <c r="D90" i="40"/>
  <c r="D93" i="41" s="1"/>
  <c r="D70" i="33"/>
  <c r="D73" i="34" s="1"/>
  <c r="D60" i="27"/>
  <c r="D281" i="27" s="1"/>
  <c r="D48" i="27"/>
  <c r="D51" i="28" s="1"/>
  <c r="D84" i="27"/>
  <c r="D87" i="28" s="1"/>
  <c r="D108" i="27"/>
  <c r="D55" i="27"/>
  <c r="D115" i="27"/>
  <c r="D118" i="28" s="1"/>
  <c r="J118" i="28" s="1"/>
  <c r="D45" i="27"/>
  <c r="D48" i="28" s="1"/>
  <c r="J48" i="28" s="1"/>
  <c r="F48" i="28" s="1"/>
  <c r="D126" i="27"/>
  <c r="D129" i="28" s="1"/>
  <c r="D73" i="25"/>
  <c r="D76" i="26" s="1"/>
  <c r="N76" i="26" s="1"/>
  <c r="D122" i="36"/>
  <c r="D249" i="36" s="1"/>
  <c r="D47" i="36"/>
  <c r="D278" i="36" s="1"/>
  <c r="H168" i="27"/>
  <c r="D156" i="33"/>
  <c r="D160" i="34" s="1"/>
  <c r="D248" i="33"/>
  <c r="E248" i="33" s="1"/>
  <c r="F248" i="33" s="1"/>
  <c r="D98" i="36"/>
  <c r="D247" i="36" s="1"/>
  <c r="E247" i="36" s="1"/>
  <c r="F247" i="36" s="1"/>
  <c r="D129" i="36"/>
  <c r="D273" i="36" s="1"/>
  <c r="E273" i="36" s="1"/>
  <c r="F273" i="36" s="1"/>
  <c r="D61" i="36"/>
  <c r="D127" i="25"/>
  <c r="N49" i="25"/>
  <c r="D46" i="25"/>
  <c r="D254" i="25" s="1"/>
  <c r="D79" i="36"/>
  <c r="D82" i="37" s="1"/>
  <c r="D147" i="36"/>
  <c r="D150" i="37" s="1"/>
  <c r="J150" i="37" s="1"/>
  <c r="F150" i="37" s="1"/>
  <c r="D80" i="36"/>
  <c r="D244" i="36" s="1"/>
  <c r="E244" i="36" s="1"/>
  <c r="F244" i="36" s="1"/>
  <c r="D101" i="36"/>
  <c r="D104" i="37" s="1"/>
  <c r="J104" i="37" s="1"/>
  <c r="D83" i="36"/>
  <c r="D286" i="36" s="1"/>
  <c r="E286" i="36" s="1"/>
  <c r="F286" i="36" s="1"/>
  <c r="D119" i="36"/>
  <c r="D294" i="36" s="1"/>
  <c r="D67" i="36"/>
  <c r="D220" i="36" s="1"/>
  <c r="E220" i="36" s="1"/>
  <c r="F220" i="36" s="1"/>
  <c r="D97" i="36"/>
  <c r="D100" i="37" s="1"/>
  <c r="N166" i="35"/>
  <c r="J159" i="35"/>
  <c r="R159" i="35"/>
  <c r="F159" i="35" s="1"/>
  <c r="D166" i="22"/>
  <c r="J166" i="22" s="1"/>
  <c r="F166" i="22" s="1"/>
  <c r="D166" i="46"/>
  <c r="D159" i="22"/>
  <c r="N159" i="22" s="1"/>
  <c r="F159" i="22" s="1"/>
  <c r="D159" i="46"/>
  <c r="N164" i="35"/>
  <c r="R164" i="35"/>
  <c r="R158" i="35"/>
  <c r="F158" i="35" s="1"/>
  <c r="D164" i="22"/>
  <c r="J164" i="22" s="1"/>
  <c r="F164" i="22" s="1"/>
  <c r="D164" i="46"/>
  <c r="D158" i="22"/>
  <c r="J158" i="22" s="1"/>
  <c r="D158" i="46"/>
  <c r="D299" i="30"/>
  <c r="D92" i="33"/>
  <c r="D95" i="34" s="1"/>
  <c r="D87" i="36"/>
  <c r="D88" i="36"/>
  <c r="D91" i="37" s="1"/>
  <c r="J91" i="37" s="1"/>
  <c r="D44" i="36"/>
  <c r="D238" i="36" s="1"/>
  <c r="E238" i="36" s="1"/>
  <c r="F238" i="36" s="1"/>
  <c r="D89" i="36"/>
  <c r="D92" i="37" s="1"/>
  <c r="D132" i="31"/>
  <c r="N132" i="31" s="1"/>
  <c r="D273" i="30"/>
  <c r="D65" i="30"/>
  <c r="D282" i="30" s="1"/>
  <c r="D100" i="31"/>
  <c r="N100" i="31" s="1"/>
  <c r="F100" i="31" s="1"/>
  <c r="D134" i="30"/>
  <c r="D283" i="40"/>
  <c r="E283" i="40" s="1"/>
  <c r="F283" i="40" s="1"/>
  <c r="D45" i="40"/>
  <c r="D91" i="40"/>
  <c r="D94" i="41" s="1"/>
  <c r="D58" i="40"/>
  <c r="D257" i="40" s="1"/>
  <c r="E257" i="40" s="1"/>
  <c r="F257" i="40" s="1"/>
  <c r="D80" i="40"/>
  <c r="D102" i="40"/>
  <c r="D126" i="40"/>
  <c r="D129" i="41" s="1"/>
  <c r="D89" i="40"/>
  <c r="D92" i="41" s="1"/>
  <c r="J92" i="41" s="1"/>
  <c r="F92" i="41" s="1"/>
  <c r="D51" i="41"/>
  <c r="N51" i="41" s="1"/>
  <c r="D120" i="41"/>
  <c r="J120" i="41" s="1"/>
  <c r="F120" i="41" s="1"/>
  <c r="D51" i="40"/>
  <c r="D62" i="40"/>
  <c r="D81" i="40"/>
  <c r="D105" i="40"/>
  <c r="D135" i="40"/>
  <c r="D49" i="40"/>
  <c r="D218" i="40" s="1"/>
  <c r="D92" i="40"/>
  <c r="D95" i="41" s="1"/>
  <c r="D66" i="41"/>
  <c r="D86" i="40"/>
  <c r="D89" i="41" s="1"/>
  <c r="N89" i="41" s="1"/>
  <c r="D109" i="40"/>
  <c r="D112" i="41" s="1"/>
  <c r="D71" i="40"/>
  <c r="D74" i="41" s="1"/>
  <c r="N74" i="41" s="1"/>
  <c r="D59" i="40"/>
  <c r="D62" i="41" s="1"/>
  <c r="N62" i="41" s="1"/>
  <c r="D78" i="40"/>
  <c r="D47" i="40"/>
  <c r="D278" i="40" s="1"/>
  <c r="D52" i="40"/>
  <c r="D55" i="41" s="1"/>
  <c r="N55" i="41" s="1"/>
  <c r="D90" i="41"/>
  <c r="N90" i="41" s="1"/>
  <c r="D110" i="33"/>
  <c r="D245" i="33" s="1"/>
  <c r="E245" i="33" s="1"/>
  <c r="F245" i="33" s="1"/>
  <c r="D49" i="34"/>
  <c r="N49" i="34" s="1"/>
  <c r="D254" i="33"/>
  <c r="D124" i="33"/>
  <c r="D127" i="34" s="1"/>
  <c r="N127" i="34" s="1"/>
  <c r="D140" i="33"/>
  <c r="D252" i="33" s="1"/>
  <c r="E252" i="33" s="1"/>
  <c r="F252" i="33" s="1"/>
  <c r="D84" i="34"/>
  <c r="J84" i="34" s="1"/>
  <c r="F84" i="34" s="1"/>
  <c r="D68" i="34"/>
  <c r="N68" i="34" s="1"/>
  <c r="D282" i="33"/>
  <c r="E282" i="33" s="1"/>
  <c r="F282" i="33" s="1"/>
  <c r="D114" i="33"/>
  <c r="D148" i="33"/>
  <c r="D151" i="34" s="1"/>
  <c r="N151" i="34" s="1"/>
  <c r="D61" i="33"/>
  <c r="D111" i="28"/>
  <c r="J111" i="28" s="1"/>
  <c r="F111" i="28" s="1"/>
  <c r="D50" i="28"/>
  <c r="J50" i="28" s="1"/>
  <c r="F50" i="28" s="1"/>
  <c r="D278" i="27"/>
  <c r="D116" i="27"/>
  <c r="D250" i="27" s="1"/>
  <c r="E250" i="27" s="1"/>
  <c r="F250" i="27" s="1"/>
  <c r="D150" i="27"/>
  <c r="D261" i="27"/>
  <c r="E261" i="27" s="1"/>
  <c r="F261" i="27" s="1"/>
  <c r="D43" i="27"/>
  <c r="D46" i="28" s="1"/>
  <c r="J46" i="28" s="1"/>
  <c r="F46" i="28" s="1"/>
  <c r="D81" i="27"/>
  <c r="D138" i="26"/>
  <c r="N138" i="26" s="1"/>
  <c r="D65" i="25"/>
  <c r="D221" i="36"/>
  <c r="E221" i="36" s="1"/>
  <c r="F221" i="36" s="1"/>
  <c r="D64" i="36"/>
  <c r="D258" i="36" s="1"/>
  <c r="E258" i="36" s="1"/>
  <c r="F258" i="36" s="1"/>
  <c r="D82" i="36"/>
  <c r="D262" i="36" s="1"/>
  <c r="E262" i="36" s="1"/>
  <c r="F262" i="36" s="1"/>
  <c r="D99" i="36"/>
  <c r="D123" i="36"/>
  <c r="D126" i="37" s="1"/>
  <c r="D55" i="36"/>
  <c r="D219" i="36" s="1"/>
  <c r="D69" i="36"/>
  <c r="D72" i="37" s="1"/>
  <c r="D106" i="36"/>
  <c r="D109" i="37" s="1"/>
  <c r="N109" i="37" s="1"/>
  <c r="D131" i="36"/>
  <c r="D134" i="37" s="1"/>
  <c r="N134" i="37" s="1"/>
  <c r="D52" i="36"/>
  <c r="D55" i="37" s="1"/>
  <c r="N55" i="37" s="1"/>
  <c r="D60" i="36"/>
  <c r="D281" i="36" s="1"/>
  <c r="E281" i="36" s="1"/>
  <c r="F281" i="36" s="1"/>
  <c r="D70" i="36"/>
  <c r="D73" i="37" s="1"/>
  <c r="J73" i="37" s="1"/>
  <c r="F73" i="37" s="1"/>
  <c r="D110" i="36"/>
  <c r="D245" i="36" s="1"/>
  <c r="D135" i="36"/>
  <c r="D103" i="36"/>
  <c r="D106" i="37" s="1"/>
  <c r="D51" i="36"/>
  <c r="D54" i="37" s="1"/>
  <c r="D56" i="36"/>
  <c r="D59" i="37" s="1"/>
  <c r="D71" i="36"/>
  <c r="D74" i="37" s="1"/>
  <c r="J74" i="37" s="1"/>
  <c r="F74" i="37" s="1"/>
  <c r="D111" i="36"/>
  <c r="D269" i="36" s="1"/>
  <c r="E269" i="36" s="1"/>
  <c r="F269" i="36" s="1"/>
  <c r="D137" i="36"/>
  <c r="D298" i="36" s="1"/>
  <c r="E298" i="36" s="1"/>
  <c r="F298" i="36" s="1"/>
  <c r="D59" i="36"/>
  <c r="D62" i="37" s="1"/>
  <c r="N62" i="37" s="1"/>
  <c r="D134" i="22"/>
  <c r="N134" i="22" s="1"/>
  <c r="D134" i="46"/>
  <c r="D144" i="35"/>
  <c r="J144" i="35" s="1"/>
  <c r="F144" i="35" s="1"/>
  <c r="D144" i="46"/>
  <c r="D80" i="22"/>
  <c r="N80" i="22" s="1"/>
  <c r="D80" i="46"/>
  <c r="D133" i="22"/>
  <c r="N133" i="22" s="1"/>
  <c r="D133" i="46"/>
  <c r="D81" i="35"/>
  <c r="J81" i="35" s="1"/>
  <c r="D285" i="21"/>
  <c r="E285" i="21" s="1"/>
  <c r="F285" i="21" s="1"/>
  <c r="D81" i="46"/>
  <c r="D141" i="22"/>
  <c r="N141" i="22" s="1"/>
  <c r="D141" i="46"/>
  <c r="D59" i="22"/>
  <c r="J59" i="22" s="1"/>
  <c r="D243" i="21"/>
  <c r="D236" i="21"/>
  <c r="D59" i="46"/>
  <c r="D149" i="35"/>
  <c r="N149" i="35" s="1"/>
  <c r="D149" i="46"/>
  <c r="D79" i="22"/>
  <c r="N79" i="22" s="1"/>
  <c r="D79" i="46"/>
  <c r="D142" i="35"/>
  <c r="J142" i="35" s="1"/>
  <c r="F142" i="35" s="1"/>
  <c r="D228" i="21"/>
  <c r="E228" i="21" s="1"/>
  <c r="F228" i="21" s="1"/>
  <c r="D142" i="46"/>
  <c r="D163" i="28"/>
  <c r="D216" i="27"/>
  <c r="D152" i="40"/>
  <c r="D152" i="30"/>
  <c r="D164" i="30"/>
  <c r="D168" i="31" s="1"/>
  <c r="D169" i="22"/>
  <c r="D169" i="46"/>
  <c r="D162" i="35"/>
  <c r="R162" i="35" s="1"/>
  <c r="D162" i="46"/>
  <c r="D158" i="31"/>
  <c r="J158" i="31" s="1"/>
  <c r="D156" i="31"/>
  <c r="N156" i="31" s="1"/>
  <c r="F156" i="31" s="1"/>
  <c r="D158" i="30"/>
  <c r="D162" i="31" s="1"/>
  <c r="N162" i="31" s="1"/>
  <c r="F162" i="31" s="1"/>
  <c r="D165" i="30"/>
  <c r="D169" i="31" s="1"/>
  <c r="N169" i="31" s="1"/>
  <c r="F169" i="31" s="1"/>
  <c r="D160" i="41"/>
  <c r="J160" i="41" s="1"/>
  <c r="F160" i="41" s="1"/>
  <c r="D172" i="41"/>
  <c r="J172" i="41" s="1"/>
  <c r="D251" i="40"/>
  <c r="E251" i="40" s="1"/>
  <c r="F251" i="40" s="1"/>
  <c r="D215" i="40"/>
  <c r="D163" i="41"/>
  <c r="D170" i="41"/>
  <c r="J170" i="41" s="1"/>
  <c r="D158" i="41"/>
  <c r="J158" i="41" s="1"/>
  <c r="F158" i="41" s="1"/>
  <c r="D164" i="41"/>
  <c r="N164" i="41" s="1"/>
  <c r="D170" i="34"/>
  <c r="J170" i="34" s="1"/>
  <c r="D163" i="34"/>
  <c r="J163" i="34" s="1"/>
  <c r="F163" i="34" s="1"/>
  <c r="D164" i="34"/>
  <c r="J164" i="34" s="1"/>
  <c r="F164" i="34" s="1"/>
  <c r="D170" i="28"/>
  <c r="J170" i="28" s="1"/>
  <c r="D164" i="28"/>
  <c r="N164" i="28" s="1"/>
  <c r="D80" i="37"/>
  <c r="N80" i="37" s="1"/>
  <c r="F80" i="37" s="1"/>
  <c r="H149" i="36"/>
  <c r="D79" i="37"/>
  <c r="J79" i="37" s="1"/>
  <c r="D66" i="37"/>
  <c r="J66" i="37" s="1"/>
  <c r="D158" i="36"/>
  <c r="D169" i="37"/>
  <c r="V169" i="37" s="1"/>
  <c r="D214" i="36"/>
  <c r="D216" i="36"/>
  <c r="D164" i="37"/>
  <c r="V164" i="37" s="1"/>
  <c r="D167" i="35"/>
  <c r="N167" i="35" s="1"/>
  <c r="D167" i="46"/>
  <c r="D151" i="40"/>
  <c r="D80" i="35"/>
  <c r="J80" i="35" s="1"/>
  <c r="D134" i="35"/>
  <c r="N134" i="35" s="1"/>
  <c r="D59" i="35"/>
  <c r="D141" i="35"/>
  <c r="N141" i="35" s="1"/>
  <c r="D79" i="35"/>
  <c r="D133" i="35"/>
  <c r="E224" i="38"/>
  <c r="F224" i="38" s="1"/>
  <c r="D164" i="40"/>
  <c r="D168" i="41" s="1"/>
  <c r="J168" i="41" s="1"/>
  <c r="D165" i="40"/>
  <c r="D169" i="41" s="1"/>
  <c r="J169" i="41" s="1"/>
  <c r="P159" i="40"/>
  <c r="B211" i="40" s="1"/>
  <c r="P154" i="40"/>
  <c r="B209" i="40" s="1"/>
  <c r="V168" i="37"/>
  <c r="R168" i="37"/>
  <c r="P154" i="36"/>
  <c r="D153" i="36"/>
  <c r="D157" i="37" s="1"/>
  <c r="V159" i="37"/>
  <c r="D152" i="36"/>
  <c r="D217" i="36" s="1"/>
  <c r="D169" i="35"/>
  <c r="H149" i="40"/>
  <c r="H150" i="40"/>
  <c r="H167" i="40"/>
  <c r="H168" i="40" s="1"/>
  <c r="D14" i="41"/>
  <c r="D192" i="41"/>
  <c r="E192" i="41" s="1"/>
  <c r="J62" i="41"/>
  <c r="F62" i="41" s="1"/>
  <c r="U169" i="40"/>
  <c r="U171" i="40"/>
  <c r="S171" i="40" s="1"/>
  <c r="U170" i="40"/>
  <c r="S170" i="40" s="1"/>
  <c r="D124" i="41"/>
  <c r="E226" i="40"/>
  <c r="F226" i="40" s="1"/>
  <c r="N79" i="41"/>
  <c r="J79" i="41"/>
  <c r="J23" i="41"/>
  <c r="N23" i="41"/>
  <c r="R23" i="41"/>
  <c r="N161" i="41"/>
  <c r="F161" i="41" s="1"/>
  <c r="J161" i="41"/>
  <c r="N8" i="41"/>
  <c r="J8" i="41"/>
  <c r="F8" i="41" s="1"/>
  <c r="R8" i="41"/>
  <c r="D85" i="41"/>
  <c r="E262" i="40"/>
  <c r="F262" i="40" s="1"/>
  <c r="N5" i="41"/>
  <c r="J5" i="41"/>
  <c r="F5" i="41" s="1"/>
  <c r="R5" i="41"/>
  <c r="D13" i="41"/>
  <c r="N146" i="41"/>
  <c r="J146" i="41"/>
  <c r="F146" i="41" s="1"/>
  <c r="N24" i="41"/>
  <c r="J24" i="41"/>
  <c r="F24" i="41" s="1"/>
  <c r="R24" i="41"/>
  <c r="D3" i="41"/>
  <c r="N7" i="41"/>
  <c r="J7" i="41"/>
  <c r="F7" i="41" s="1"/>
  <c r="R7" i="41"/>
  <c r="D15" i="40"/>
  <c r="D16" i="41" s="1"/>
  <c r="D24" i="40"/>
  <c r="D30" i="40"/>
  <c r="D32" i="41" s="1"/>
  <c r="J32" i="41" s="1"/>
  <c r="F32" i="41" s="1"/>
  <c r="D39" i="40"/>
  <c r="D41" i="41" s="1"/>
  <c r="J41" i="41" s="1"/>
  <c r="F41" i="41" s="1"/>
  <c r="D150" i="41"/>
  <c r="E277" i="40"/>
  <c r="F277" i="40" s="1"/>
  <c r="D55" i="40"/>
  <c r="D100" i="40"/>
  <c r="D266" i="40" s="1"/>
  <c r="D124" i="40"/>
  <c r="D127" i="41" s="1"/>
  <c r="D137" i="40"/>
  <c r="D298" i="40" s="1"/>
  <c r="J163" i="41"/>
  <c r="N163" i="41"/>
  <c r="F163" i="41" s="1"/>
  <c r="D16" i="40"/>
  <c r="D25" i="40"/>
  <c r="D27" i="41" s="1"/>
  <c r="J27" i="41" s="1"/>
  <c r="F27" i="41" s="1"/>
  <c r="D31" i="40"/>
  <c r="D33" i="41" s="1"/>
  <c r="J33" i="41" s="1"/>
  <c r="F33" i="41" s="1"/>
  <c r="D46" i="40"/>
  <c r="D254" i="40" s="1"/>
  <c r="D96" i="40"/>
  <c r="D289" i="40" s="1"/>
  <c r="D60" i="40"/>
  <c r="D281" i="40" s="1"/>
  <c r="D64" i="40"/>
  <c r="D258" i="40" s="1"/>
  <c r="D73" i="40"/>
  <c r="D117" i="41"/>
  <c r="E293" i="40"/>
  <c r="F293" i="40" s="1"/>
  <c r="D125" i="40"/>
  <c r="D128" i="41" s="1"/>
  <c r="D139" i="40"/>
  <c r="D228" i="40" s="1"/>
  <c r="D162" i="40"/>
  <c r="D155" i="40"/>
  <c r="D161" i="40"/>
  <c r="N92" i="41"/>
  <c r="N4" i="41"/>
  <c r="J4" i="41"/>
  <c r="F4" i="41" s="1"/>
  <c r="R4" i="41"/>
  <c r="D9" i="41"/>
  <c r="D17" i="40"/>
  <c r="D136" i="40"/>
  <c r="D274" i="40" s="1"/>
  <c r="D112" i="40"/>
  <c r="D115" i="41" s="1"/>
  <c r="D56" i="40"/>
  <c r="D243" i="40" s="1"/>
  <c r="D65" i="40"/>
  <c r="D282" i="40" s="1"/>
  <c r="D74" i="40"/>
  <c r="D239" i="40" s="1"/>
  <c r="D83" i="40"/>
  <c r="D286" i="40" s="1"/>
  <c r="D93" i="40"/>
  <c r="D265" i="40" s="1"/>
  <c r="D103" i="40"/>
  <c r="D224" i="40" s="1"/>
  <c r="D115" i="40"/>
  <c r="D142" i="40"/>
  <c r="D145" i="41" s="1"/>
  <c r="D190" i="40"/>
  <c r="E190" i="40" s="1"/>
  <c r="D19" i="40"/>
  <c r="D20" i="41" s="1"/>
  <c r="D11" i="40"/>
  <c r="D12" i="41" s="1"/>
  <c r="D9" i="40"/>
  <c r="R19" i="41"/>
  <c r="N19" i="41"/>
  <c r="D32" i="40"/>
  <c r="D34" i="41" s="1"/>
  <c r="J34" i="41" s="1"/>
  <c r="F34" i="41" s="1"/>
  <c r="D26" i="40"/>
  <c r="D28" i="41" s="1"/>
  <c r="J28" i="41" s="1"/>
  <c r="F28" i="41" s="1"/>
  <c r="D34" i="40"/>
  <c r="D57" i="40"/>
  <c r="D60" i="41" s="1"/>
  <c r="D69" i="41"/>
  <c r="D85" i="40"/>
  <c r="D222" i="40" s="1"/>
  <c r="D127" i="40"/>
  <c r="N160" i="41"/>
  <c r="D5" i="40"/>
  <c r="N112" i="41"/>
  <c r="J112" i="41"/>
  <c r="F112" i="41" s="1"/>
  <c r="R15" i="41"/>
  <c r="N11" i="41"/>
  <c r="J11" i="41"/>
  <c r="F11" i="41" s="1"/>
  <c r="R11" i="41"/>
  <c r="D21" i="41"/>
  <c r="D35" i="40"/>
  <c r="D37" i="41" s="1"/>
  <c r="J37" i="41" s="1"/>
  <c r="F37" i="41" s="1"/>
  <c r="D119" i="40"/>
  <c r="D294" i="40" s="1"/>
  <c r="D101" i="40"/>
  <c r="D290" i="40" s="1"/>
  <c r="D149" i="40"/>
  <c r="D152" i="41" s="1"/>
  <c r="D131" i="40"/>
  <c r="D134" i="41" s="1"/>
  <c r="D113" i="40"/>
  <c r="D116" i="41" s="1"/>
  <c r="D67" i="40"/>
  <c r="D220" i="40" s="1"/>
  <c r="D77" i="40"/>
  <c r="D80" i="41" s="1"/>
  <c r="D95" i="40"/>
  <c r="D98" i="41" s="1"/>
  <c r="D106" i="40"/>
  <c r="D109" i="41" s="1"/>
  <c r="N120" i="41"/>
  <c r="D130" i="40"/>
  <c r="D272" i="40" s="1"/>
  <c r="D145" i="40"/>
  <c r="D167" i="41"/>
  <c r="B185" i="40"/>
  <c r="B187" i="40"/>
  <c r="B182" i="40"/>
  <c r="G187" i="40"/>
  <c r="B183" i="40"/>
  <c r="B186" i="40"/>
  <c r="J19" i="41"/>
  <c r="D21" i="40"/>
  <c r="D53" i="40"/>
  <c r="D56" i="41" s="1"/>
  <c r="D97" i="40"/>
  <c r="D107" i="40"/>
  <c r="D110" i="41" s="1"/>
  <c r="D118" i="40"/>
  <c r="D270" i="40" s="1"/>
  <c r="D133" i="40"/>
  <c r="D229" i="40" s="1"/>
  <c r="D149" i="41"/>
  <c r="D156" i="41"/>
  <c r="F23" i="41"/>
  <c r="J74" i="41"/>
  <c r="F74" i="41" s="1"/>
  <c r="D1" i="40"/>
  <c r="N4" i="40"/>
  <c r="D28" i="40"/>
  <c r="D30" i="41" s="1"/>
  <c r="J30" i="41" s="1"/>
  <c r="F30" i="41" s="1"/>
  <c r="D37" i="40"/>
  <c r="D128" i="40"/>
  <c r="D104" i="40"/>
  <c r="D246" i="40" s="1"/>
  <c r="D110" i="40"/>
  <c r="D68" i="40"/>
  <c r="D240" i="40" s="1"/>
  <c r="D50" i="40"/>
  <c r="D237" i="40" s="1"/>
  <c r="D140" i="40"/>
  <c r="D252" i="40" s="1"/>
  <c r="D122" i="40"/>
  <c r="D249" i="40" s="1"/>
  <c r="D150" i="40"/>
  <c r="D301" i="40" s="1"/>
  <c r="D144" i="40"/>
  <c r="D120" i="40"/>
  <c r="D138" i="40"/>
  <c r="D299" i="40" s="1"/>
  <c r="D84" i="40"/>
  <c r="D54" i="40"/>
  <c r="D132" i="40"/>
  <c r="D297" i="40" s="1"/>
  <c r="D61" i="40"/>
  <c r="D70" i="40"/>
  <c r="D73" i="41" s="1"/>
  <c r="D79" i="40"/>
  <c r="D88" i="40"/>
  <c r="D91" i="41" s="1"/>
  <c r="D98" i="40"/>
  <c r="D247" i="40" s="1"/>
  <c r="D108" i="40"/>
  <c r="D292" i="40" s="1"/>
  <c r="D134" i="40"/>
  <c r="D253" i="40" s="1"/>
  <c r="D148" i="40"/>
  <c r="D151" i="41" s="1"/>
  <c r="D157" i="41"/>
  <c r="N162" i="41"/>
  <c r="F162" i="41" s="1"/>
  <c r="J162" i="41"/>
  <c r="S169" i="40"/>
  <c r="D183" i="40"/>
  <c r="E183" i="40" s="1"/>
  <c r="J15" i="41"/>
  <c r="F15" i="41" s="1"/>
  <c r="J164" i="41"/>
  <c r="D141" i="40"/>
  <c r="D276" i="40" s="1"/>
  <c r="D129" i="40"/>
  <c r="D273" i="40" s="1"/>
  <c r="D167" i="40"/>
  <c r="F19" i="41"/>
  <c r="F164" i="41"/>
  <c r="D11" i="33"/>
  <c r="D12" i="34" s="1"/>
  <c r="D34" i="36"/>
  <c r="D25" i="36"/>
  <c r="D27" i="37" s="1"/>
  <c r="J27" i="37" s="1"/>
  <c r="F27" i="37" s="1"/>
  <c r="D15" i="25"/>
  <c r="D16" i="26" s="1"/>
  <c r="R16" i="26" s="1"/>
  <c r="D37" i="25"/>
  <c r="D39" i="26" s="1"/>
  <c r="J39" i="26" s="1"/>
  <c r="F39" i="26" s="1"/>
  <c r="D37" i="36"/>
  <c r="D39" i="37" s="1"/>
  <c r="J39" i="37" s="1"/>
  <c r="F39" i="37" s="1"/>
  <c r="D40" i="36"/>
  <c r="D28" i="36"/>
  <c r="D30" i="37" s="1"/>
  <c r="J30" i="37" s="1"/>
  <c r="F30" i="37" s="1"/>
  <c r="D3" i="36"/>
  <c r="D4" i="37" s="1"/>
  <c r="J4" i="37" s="1"/>
  <c r="F4" i="37" s="1"/>
  <c r="D24" i="35"/>
  <c r="H150" i="38"/>
  <c r="N138" i="39"/>
  <c r="J138" i="39"/>
  <c r="F138" i="39" s="1"/>
  <c r="S171" i="38"/>
  <c r="N166" i="39"/>
  <c r="D25" i="39"/>
  <c r="J55" i="39"/>
  <c r="N55" i="39"/>
  <c r="D61" i="39"/>
  <c r="E257" i="38"/>
  <c r="F257" i="38" s="1"/>
  <c r="N74" i="39"/>
  <c r="J74" i="39"/>
  <c r="N98" i="39"/>
  <c r="J98" i="39"/>
  <c r="F98" i="39" s="1"/>
  <c r="D192" i="39"/>
  <c r="E192" i="39" s="1"/>
  <c r="N152" i="39"/>
  <c r="J152" i="39"/>
  <c r="D104" i="39"/>
  <c r="E290" i="38"/>
  <c r="F290" i="38" s="1"/>
  <c r="N139" i="39"/>
  <c r="J139" i="39"/>
  <c r="F139" i="39" s="1"/>
  <c r="N169" i="39"/>
  <c r="F169" i="39" s="1"/>
  <c r="J169" i="39"/>
  <c r="D153" i="39"/>
  <c r="E301" i="38"/>
  <c r="F301" i="38" s="1"/>
  <c r="D105" i="39"/>
  <c r="E291" i="38"/>
  <c r="F291" i="38" s="1"/>
  <c r="N79" i="39"/>
  <c r="J79" i="39"/>
  <c r="D161" i="39"/>
  <c r="N106" i="39"/>
  <c r="J106" i="39"/>
  <c r="D22" i="39"/>
  <c r="D136" i="39"/>
  <c r="D58" i="39"/>
  <c r="J23" i="39"/>
  <c r="R23" i="39"/>
  <c r="N23" i="39"/>
  <c r="D131" i="39"/>
  <c r="N164" i="39"/>
  <c r="J164" i="39"/>
  <c r="N170" i="39"/>
  <c r="F170" i="39" s="1"/>
  <c r="J170" i="39"/>
  <c r="N4" i="39"/>
  <c r="J4" i="39"/>
  <c r="F4" i="39" s="1"/>
  <c r="R4" i="39"/>
  <c r="D39" i="39"/>
  <c r="J39" i="39" s="1"/>
  <c r="F39" i="39" s="1"/>
  <c r="D189" i="38"/>
  <c r="E189" i="38" s="1"/>
  <c r="Q174" i="38"/>
  <c r="O174" i="38" s="1"/>
  <c r="D174" i="38" s="1"/>
  <c r="D179" i="39" s="1"/>
  <c r="J179" i="39" s="1"/>
  <c r="F179" i="39" s="1"/>
  <c r="Q172" i="38"/>
  <c r="O172" i="38" s="1"/>
  <c r="D172" i="38" s="1"/>
  <c r="D177" i="39" s="1"/>
  <c r="J177" i="39" s="1"/>
  <c r="F177" i="39" s="1"/>
  <c r="D209" i="39" s="1"/>
  <c r="Q173" i="38"/>
  <c r="O173" i="38" s="1"/>
  <c r="D173" i="38" s="1"/>
  <c r="D178" i="39" s="1"/>
  <c r="J178" i="39" s="1"/>
  <c r="F178" i="39" s="1"/>
  <c r="D18" i="39"/>
  <c r="D5" i="39"/>
  <c r="E255" i="38"/>
  <c r="F255" i="38" s="1"/>
  <c r="D11" i="39"/>
  <c r="D31" i="38"/>
  <c r="D33" i="39" s="1"/>
  <c r="J33" i="39" s="1"/>
  <c r="F33" i="39" s="1"/>
  <c r="D57" i="38"/>
  <c r="D60" i="39" s="1"/>
  <c r="D68" i="39"/>
  <c r="E282" i="38"/>
  <c r="F282" i="38" s="1"/>
  <c r="D73" i="38"/>
  <c r="D81" i="38"/>
  <c r="D84" i="39" s="1"/>
  <c r="J92" i="39"/>
  <c r="F92" i="39" s="1"/>
  <c r="N92" i="39"/>
  <c r="D97" i="38"/>
  <c r="D105" i="38"/>
  <c r="N116" i="39"/>
  <c r="J116" i="39"/>
  <c r="D124" i="39"/>
  <c r="D129" i="38"/>
  <c r="D140" i="39"/>
  <c r="E298" i="38"/>
  <c r="F298" i="38" s="1"/>
  <c r="N148" i="39"/>
  <c r="J148" i="39"/>
  <c r="F148" i="39" s="1"/>
  <c r="N163" i="39"/>
  <c r="U171" i="38"/>
  <c r="R19" i="39"/>
  <c r="F106" i="39"/>
  <c r="D10" i="39"/>
  <c r="D11" i="38"/>
  <c r="D12" i="39" s="1"/>
  <c r="D19" i="38"/>
  <c r="D20" i="39" s="1"/>
  <c r="D40" i="38"/>
  <c r="N49" i="38"/>
  <c r="D66" i="38"/>
  <c r="D82" i="38"/>
  <c r="D90" i="38"/>
  <c r="D106" i="38"/>
  <c r="D109" i="39" s="1"/>
  <c r="D114" i="38"/>
  <c r="D122" i="38"/>
  <c r="D204" i="38" s="1"/>
  <c r="E204" i="38" s="1"/>
  <c r="D130" i="38"/>
  <c r="D133" i="39" s="1"/>
  <c r="D138" i="38"/>
  <c r="D146" i="38"/>
  <c r="D208" i="38" s="1"/>
  <c r="E208" i="38" s="1"/>
  <c r="P154" i="38"/>
  <c r="D167" i="38"/>
  <c r="E239" i="38"/>
  <c r="F239" i="38" s="1"/>
  <c r="E258" i="38"/>
  <c r="F258" i="38" s="1"/>
  <c r="J48" i="39"/>
  <c r="F48" i="39" s="1"/>
  <c r="F74" i="39"/>
  <c r="N77" i="39"/>
  <c r="F77" i="39" s="1"/>
  <c r="J115" i="39"/>
  <c r="F115" i="39" s="1"/>
  <c r="D1" i="38"/>
  <c r="N4" i="38"/>
  <c r="D12" i="38"/>
  <c r="D20" i="38"/>
  <c r="D41" i="38"/>
  <c r="D43" i="39" s="1"/>
  <c r="J43" i="39" s="1"/>
  <c r="F43" i="39" s="1"/>
  <c r="D191" i="39" s="1"/>
  <c r="E191" i="39" s="1"/>
  <c r="D46" i="38"/>
  <c r="D50" i="38"/>
  <c r="D54" i="38"/>
  <c r="D59" i="38"/>
  <c r="D62" i="39" s="1"/>
  <c r="D75" i="38"/>
  <c r="D99" i="38"/>
  <c r="D102" i="39" s="1"/>
  <c r="D107" i="38"/>
  <c r="D110" i="39" s="1"/>
  <c r="D115" i="38"/>
  <c r="D123" i="38"/>
  <c r="D131" i="38"/>
  <c r="D134" i="39" s="1"/>
  <c r="D139" i="38"/>
  <c r="D147" i="38"/>
  <c r="J155" i="39"/>
  <c r="D155" i="38"/>
  <c r="D236" i="38" s="1"/>
  <c r="P159" i="38"/>
  <c r="E274" i="38"/>
  <c r="F274" i="38" s="1"/>
  <c r="F23" i="39"/>
  <c r="N56" i="39"/>
  <c r="F67" i="39"/>
  <c r="D70" i="39"/>
  <c r="J86" i="39"/>
  <c r="F86" i="39" s="1"/>
  <c r="D5" i="38"/>
  <c r="D13" i="38"/>
  <c r="D63" i="39"/>
  <c r="E281" i="38"/>
  <c r="F281" i="38" s="1"/>
  <c r="D68" i="38"/>
  <c r="D84" i="38"/>
  <c r="D92" i="38"/>
  <c r="D103" i="39"/>
  <c r="E266" i="38"/>
  <c r="F266" i="38" s="1"/>
  <c r="D108" i="38"/>
  <c r="D116" i="38"/>
  <c r="D124" i="38"/>
  <c r="D127" i="39" s="1"/>
  <c r="D132" i="38"/>
  <c r="D140" i="38"/>
  <c r="D148" i="38"/>
  <c r="D151" i="39" s="1"/>
  <c r="J160" i="39"/>
  <c r="N160" i="39"/>
  <c r="N101" i="39"/>
  <c r="D2" i="38"/>
  <c r="D6" i="38"/>
  <c r="D7" i="39" s="1"/>
  <c r="D14" i="38"/>
  <c r="D15" i="39" s="1"/>
  <c r="D43" i="38"/>
  <c r="E229" i="38" s="1"/>
  <c r="F229" i="38" s="1"/>
  <c r="D47" i="38"/>
  <c r="D51" i="38"/>
  <c r="D192" i="38" s="1"/>
  <c r="E192" i="38" s="1"/>
  <c r="D61" i="38"/>
  <c r="D69" i="38"/>
  <c r="D195" i="38" s="1"/>
  <c r="E195" i="38" s="1"/>
  <c r="D77" i="38"/>
  <c r="D80" i="39" s="1"/>
  <c r="D85" i="38"/>
  <c r="D93" i="38"/>
  <c r="D109" i="38"/>
  <c r="D117" i="38"/>
  <c r="D120" i="39" s="1"/>
  <c r="D125" i="38"/>
  <c r="D128" i="39" s="1"/>
  <c r="D141" i="38"/>
  <c r="D152" i="38"/>
  <c r="D217" i="38" s="1"/>
  <c r="N167" i="39"/>
  <c r="F167" i="39" s="1"/>
  <c r="J167" i="39"/>
  <c r="D161" i="38"/>
  <c r="D94" i="39"/>
  <c r="J158" i="39"/>
  <c r="D7" i="38"/>
  <c r="D8" i="39" s="1"/>
  <c r="D15" i="38"/>
  <c r="D16" i="39" s="1"/>
  <c r="D23" i="38"/>
  <c r="D24" i="39" s="1"/>
  <c r="D28" i="38"/>
  <c r="D30" i="39" s="1"/>
  <c r="J30" i="39" s="1"/>
  <c r="F30" i="39" s="1"/>
  <c r="D62" i="38"/>
  <c r="D70" i="38"/>
  <c r="D73" i="39" s="1"/>
  <c r="D78" i="38"/>
  <c r="D86" i="38"/>
  <c r="D89" i="39" s="1"/>
  <c r="D94" i="38"/>
  <c r="D97" i="39" s="1"/>
  <c r="D110" i="38"/>
  <c r="D118" i="38"/>
  <c r="D126" i="38"/>
  <c r="D134" i="38"/>
  <c r="D142" i="38"/>
  <c r="D145" i="39" s="1"/>
  <c r="J162" i="39"/>
  <c r="N162" i="39"/>
  <c r="F162" i="39" s="1"/>
  <c r="E243" i="38"/>
  <c r="F243" i="38" s="1"/>
  <c r="D8" i="38"/>
  <c r="D16" i="38"/>
  <c r="D44" i="38"/>
  <c r="D48" i="38"/>
  <c r="J59" i="39"/>
  <c r="N59" i="39"/>
  <c r="F59" i="39" s="1"/>
  <c r="D63" i="38"/>
  <c r="D66" i="39" s="1"/>
  <c r="D82" i="39"/>
  <c r="D87" i="38"/>
  <c r="D111" i="38"/>
  <c r="N122" i="39"/>
  <c r="J122" i="39"/>
  <c r="D130" i="39"/>
  <c r="E227" i="38"/>
  <c r="F227" i="38" s="1"/>
  <c r="D164" i="38"/>
  <c r="D216" i="38" s="1"/>
  <c r="D188" i="38"/>
  <c r="E226" i="38"/>
  <c r="F226" i="38" s="1"/>
  <c r="J19" i="39"/>
  <c r="F19" i="39" s="1"/>
  <c r="J52" i="39"/>
  <c r="N67" i="39"/>
  <c r="J67" i="39"/>
  <c r="D72" i="38"/>
  <c r="D80" i="38"/>
  <c r="N91" i="39"/>
  <c r="J91" i="39"/>
  <c r="F91" i="39" s="1"/>
  <c r="D96" i="38"/>
  <c r="D104" i="38"/>
  <c r="D201" i="38" s="1"/>
  <c r="E201" i="38" s="1"/>
  <c r="D120" i="38"/>
  <c r="D144" i="38"/>
  <c r="U169" i="38"/>
  <c r="S169" i="38" s="1"/>
  <c r="E247" i="38"/>
  <c r="F247" i="38" s="1"/>
  <c r="F79" i="39"/>
  <c r="F116" i="39"/>
  <c r="F122" i="39"/>
  <c r="F152" i="39"/>
  <c r="F160" i="39"/>
  <c r="F158" i="39"/>
  <c r="F55" i="39"/>
  <c r="F56" i="39"/>
  <c r="F52" i="39"/>
  <c r="F101" i="39"/>
  <c r="R169" i="37"/>
  <c r="D171" i="37"/>
  <c r="N171" i="37" s="1"/>
  <c r="D170" i="37"/>
  <c r="D158" i="37"/>
  <c r="D172" i="37"/>
  <c r="P159" i="36"/>
  <c r="H150" i="36"/>
  <c r="D141" i="37"/>
  <c r="E253" i="36"/>
  <c r="F253" i="36" s="1"/>
  <c r="D137" i="37"/>
  <c r="D22" i="37"/>
  <c r="N84" i="37"/>
  <c r="J84" i="37"/>
  <c r="F84" i="37" s="1"/>
  <c r="D76" i="37"/>
  <c r="D77" i="37"/>
  <c r="D5" i="37"/>
  <c r="D19" i="37"/>
  <c r="R15" i="37"/>
  <c r="J15" i="37"/>
  <c r="N15" i="37"/>
  <c r="D78" i="37"/>
  <c r="E261" i="36"/>
  <c r="F261" i="36" s="1"/>
  <c r="N7" i="37"/>
  <c r="J7" i="37"/>
  <c r="R7" i="37"/>
  <c r="R23" i="37"/>
  <c r="N23" i="37"/>
  <c r="D35" i="36"/>
  <c r="D37" i="37" s="1"/>
  <c r="J37" i="37" s="1"/>
  <c r="F37" i="37" s="1"/>
  <c r="D46" i="37"/>
  <c r="E278" i="36"/>
  <c r="D64" i="37"/>
  <c r="D86" i="36"/>
  <c r="D89" i="37" s="1"/>
  <c r="J98" i="37"/>
  <c r="F98" i="37" s="1"/>
  <c r="N98" i="37"/>
  <c r="E294" i="36"/>
  <c r="F294" i="36" s="1"/>
  <c r="D122" i="37"/>
  <c r="D146" i="36"/>
  <c r="D251" i="36" s="1"/>
  <c r="J169" i="37"/>
  <c r="N169" i="37"/>
  <c r="D3" i="37"/>
  <c r="D7" i="36"/>
  <c r="D8" i="37" s="1"/>
  <c r="D15" i="36"/>
  <c r="D16" i="37" s="1"/>
  <c r="D23" i="36"/>
  <c r="D24" i="37" s="1"/>
  <c r="D36" i="36"/>
  <c r="D38" i="37" s="1"/>
  <c r="J38" i="37" s="1"/>
  <c r="F38" i="37" s="1"/>
  <c r="D133" i="36"/>
  <c r="D229" i="36" s="1"/>
  <c r="D109" i="36"/>
  <c r="D85" i="36"/>
  <c r="D222" i="36" s="1"/>
  <c r="D143" i="36"/>
  <c r="D146" i="37" s="1"/>
  <c r="D149" i="36"/>
  <c r="D152" i="37" s="1"/>
  <c r="D125" i="36"/>
  <c r="D128" i="37" s="1"/>
  <c r="D62" i="36"/>
  <c r="D241" i="36" s="1"/>
  <c r="D78" i="36"/>
  <c r="D285" i="36" s="1"/>
  <c r="D90" i="37"/>
  <c r="D107" i="36"/>
  <c r="D110" i="37" s="1"/>
  <c r="D121" i="36"/>
  <c r="D226" i="36" s="1"/>
  <c r="N66" i="37"/>
  <c r="U168" i="36"/>
  <c r="F7" i="37"/>
  <c r="F9" i="37"/>
  <c r="J10" i="37"/>
  <c r="F10" i="37" s="1"/>
  <c r="N9" i="37"/>
  <c r="J9" i="37"/>
  <c r="D25" i="37"/>
  <c r="D51" i="37"/>
  <c r="D128" i="36"/>
  <c r="D248" i="36" s="1"/>
  <c r="D104" i="36"/>
  <c r="D246" i="36" s="1"/>
  <c r="D140" i="36"/>
  <c r="D252" i="36" s="1"/>
  <c r="D116" i="36"/>
  <c r="D250" i="36" s="1"/>
  <c r="N56" i="36"/>
  <c r="D72" i="36"/>
  <c r="D284" i="36" s="1"/>
  <c r="D10" i="36"/>
  <c r="D39" i="36"/>
  <c r="D41" i="37" s="1"/>
  <c r="J41" i="37" s="1"/>
  <c r="F41" i="37" s="1"/>
  <c r="D45" i="36"/>
  <c r="D49" i="36"/>
  <c r="D218" i="36" s="1"/>
  <c r="D53" i="36"/>
  <c r="D56" i="37" s="1"/>
  <c r="D57" i="36"/>
  <c r="D60" i="37" s="1"/>
  <c r="D65" i="36"/>
  <c r="D90" i="36"/>
  <c r="D288" i="36" s="1"/>
  <c r="D100" i="36"/>
  <c r="D266" i="36" s="1"/>
  <c r="D113" i="36"/>
  <c r="D116" i="37" s="1"/>
  <c r="D126" i="36"/>
  <c r="D166" i="37"/>
  <c r="D165" i="37"/>
  <c r="G187" i="36"/>
  <c r="B186" i="36"/>
  <c r="B183" i="36"/>
  <c r="B185" i="36"/>
  <c r="B187" i="36"/>
  <c r="B182" i="36"/>
  <c r="N10" i="37"/>
  <c r="D50" i="37"/>
  <c r="J145" i="37"/>
  <c r="F145" i="37" s="1"/>
  <c r="D150" i="36"/>
  <c r="D301" i="36" s="1"/>
  <c r="D144" i="36"/>
  <c r="D120" i="36"/>
  <c r="D96" i="36"/>
  <c r="D289" i="36" s="1"/>
  <c r="D132" i="36"/>
  <c r="D297" i="36" s="1"/>
  <c r="D108" i="36"/>
  <c r="D11" i="36"/>
  <c r="D12" i="37" s="1"/>
  <c r="D19" i="36"/>
  <c r="D20" i="37" s="1"/>
  <c r="D26" i="36"/>
  <c r="D28" i="37" s="1"/>
  <c r="J28" i="37" s="1"/>
  <c r="F28" i="37" s="1"/>
  <c r="D32" i="36"/>
  <c r="D34" i="37" s="1"/>
  <c r="J34" i="37" s="1"/>
  <c r="F34" i="37" s="1"/>
  <c r="D42" i="37"/>
  <c r="J42" i="37" s="1"/>
  <c r="F42" i="37" s="1"/>
  <c r="D190" i="36"/>
  <c r="E190" i="36" s="1"/>
  <c r="D141" i="36"/>
  <c r="D117" i="36"/>
  <c r="D93" i="36"/>
  <c r="D265" i="36" s="1"/>
  <c r="N49" i="36"/>
  <c r="D58" i="36"/>
  <c r="D66" i="36"/>
  <c r="D91" i="36"/>
  <c r="D102" i="36"/>
  <c r="D114" i="36"/>
  <c r="D293" i="36" s="1"/>
  <c r="D127" i="36"/>
  <c r="D139" i="36"/>
  <c r="D228" i="36" s="1"/>
  <c r="D155" i="37"/>
  <c r="D17" i="37"/>
  <c r="J23" i="37"/>
  <c r="F23" i="37" s="1"/>
  <c r="D125" i="37"/>
  <c r="E249" i="36"/>
  <c r="F249" i="36" s="1"/>
  <c r="R18" i="37"/>
  <c r="N18" i="37"/>
  <c r="D2" i="37"/>
  <c r="N13" i="37"/>
  <c r="J13" i="37"/>
  <c r="F13" i="37" s="1"/>
  <c r="D21" i="37"/>
  <c r="D49" i="37"/>
  <c r="D50" i="36"/>
  <c r="D237" i="36" s="1"/>
  <c r="D54" i="36"/>
  <c r="D92" i="36"/>
  <c r="D242" i="36" s="1"/>
  <c r="N118" i="37"/>
  <c r="J118" i="37"/>
  <c r="F118" i="37" s="1"/>
  <c r="D161" i="37"/>
  <c r="D167" i="37"/>
  <c r="D211" i="36"/>
  <c r="D5" i="36"/>
  <c r="D13" i="36"/>
  <c r="D27" i="36"/>
  <c r="D29" i="37" s="1"/>
  <c r="J29" i="37" s="1"/>
  <c r="F29" i="37" s="1"/>
  <c r="D192" i="37" s="1"/>
  <c r="E192" i="37" s="1"/>
  <c r="D36" i="37"/>
  <c r="J36" i="37" s="1"/>
  <c r="F36" i="37" s="1"/>
  <c r="D188" i="36"/>
  <c r="D136" i="36"/>
  <c r="D274" i="36" s="1"/>
  <c r="D112" i="36"/>
  <c r="D115" i="37" s="1"/>
  <c r="D148" i="36"/>
  <c r="D151" i="37" s="1"/>
  <c r="D124" i="36"/>
  <c r="D127" i="37" s="1"/>
  <c r="D68" i="36"/>
  <c r="D240" i="36" s="1"/>
  <c r="D84" i="36"/>
  <c r="D287" i="36" s="1"/>
  <c r="D94" i="36"/>
  <c r="D97" i="37" s="1"/>
  <c r="D105" i="36"/>
  <c r="D118" i="36"/>
  <c r="D270" i="36" s="1"/>
  <c r="D130" i="36"/>
  <c r="D133" i="37" s="1"/>
  <c r="D145" i="36"/>
  <c r="J168" i="37"/>
  <c r="N168" i="37"/>
  <c r="R13" i="37"/>
  <c r="J18" i="37"/>
  <c r="F18" i="37" s="1"/>
  <c r="N159" i="37"/>
  <c r="J159" i="37"/>
  <c r="D160" i="37"/>
  <c r="F15" i="37"/>
  <c r="U171" i="33"/>
  <c r="U170" i="33"/>
  <c r="S170" i="33" s="1"/>
  <c r="Q172" i="33" s="1"/>
  <c r="O172" i="33" s="1"/>
  <c r="D172" i="33" s="1"/>
  <c r="D177" i="34" s="1"/>
  <c r="J177" i="34" s="1"/>
  <c r="F177" i="34" s="1"/>
  <c r="U169" i="33"/>
  <c r="S170" i="25"/>
  <c r="S169" i="25"/>
  <c r="S171" i="25"/>
  <c r="Q176" i="25" s="1"/>
  <c r="O176" i="25" s="1"/>
  <c r="D176" i="25" s="1"/>
  <c r="D181" i="26" s="1"/>
  <c r="J181" i="26" s="1"/>
  <c r="F181" i="26" s="1"/>
  <c r="U169" i="21"/>
  <c r="U170" i="21"/>
  <c r="S170" i="21" s="1"/>
  <c r="U171" i="21"/>
  <c r="S171" i="21" s="1"/>
  <c r="Q176" i="21" s="1"/>
  <c r="O176" i="21" s="1"/>
  <c r="D176" i="21" s="1"/>
  <c r="S169" i="21"/>
  <c r="Q169" i="21" s="1"/>
  <c r="O169" i="21" s="1"/>
  <c r="D169" i="21" s="1"/>
  <c r="S171" i="33"/>
  <c r="Q176" i="33" s="1"/>
  <c r="O176" i="33" s="1"/>
  <c r="D176" i="33" s="1"/>
  <c r="D181" i="34" s="1"/>
  <c r="J181" i="34" s="1"/>
  <c r="F181" i="34" s="1"/>
  <c r="N22" i="35"/>
  <c r="J22" i="35"/>
  <c r="F22" i="35" s="1"/>
  <c r="N13" i="35"/>
  <c r="J13" i="35"/>
  <c r="F13" i="35" s="1"/>
  <c r="N11" i="35"/>
  <c r="R11" i="35"/>
  <c r="R13" i="35"/>
  <c r="R23" i="35"/>
  <c r="J23" i="35"/>
  <c r="F23" i="35" s="1"/>
  <c r="J11" i="35"/>
  <c r="F11" i="35" s="1"/>
  <c r="F14" i="35"/>
  <c r="N23" i="35"/>
  <c r="J3" i="35"/>
  <c r="F3" i="35" s="1"/>
  <c r="J5" i="35"/>
  <c r="F5" i="35" s="1"/>
  <c r="N14" i="35"/>
  <c r="R14" i="35"/>
  <c r="D190" i="35"/>
  <c r="N5" i="35"/>
  <c r="D191" i="35"/>
  <c r="E191" i="35" s="1"/>
  <c r="R3" i="35"/>
  <c r="F10" i="35"/>
  <c r="D185" i="35" s="1"/>
  <c r="N19" i="35"/>
  <c r="J19" i="35"/>
  <c r="F19" i="35" s="1"/>
  <c r="R17" i="35"/>
  <c r="J17" i="35"/>
  <c r="F17" i="35" s="1"/>
  <c r="R2" i="35"/>
  <c r="N2" i="35"/>
  <c r="F15" i="35"/>
  <c r="N17" i="35"/>
  <c r="R19" i="35"/>
  <c r="J169" i="35"/>
  <c r="J158" i="35"/>
  <c r="N25" i="35"/>
  <c r="J164" i="35"/>
  <c r="F164" i="35" s="1"/>
  <c r="J166" i="35"/>
  <c r="F166" i="35" s="1"/>
  <c r="D3" i="27"/>
  <c r="D4" i="28" s="1"/>
  <c r="J4" i="28" s="1"/>
  <c r="F4" i="28" s="1"/>
  <c r="D6" i="27"/>
  <c r="D7" i="28" s="1"/>
  <c r="R7" i="28" s="1"/>
  <c r="Q174" i="33"/>
  <c r="O174" i="33" s="1"/>
  <c r="D174" i="33" s="1"/>
  <c r="D179" i="34" s="1"/>
  <c r="J179" i="34" s="1"/>
  <c r="F179" i="34" s="1"/>
  <c r="Q177" i="33"/>
  <c r="O177" i="33" s="1"/>
  <c r="D177" i="33" s="1"/>
  <c r="D182" i="34" s="1"/>
  <c r="J182" i="34" s="1"/>
  <c r="F182" i="34" s="1"/>
  <c r="S169" i="33"/>
  <c r="H167" i="33"/>
  <c r="D67" i="30"/>
  <c r="D220" i="30" s="1"/>
  <c r="E220" i="30" s="1"/>
  <c r="F220" i="30" s="1"/>
  <c r="D86" i="30"/>
  <c r="D89" i="31" s="1"/>
  <c r="J89" i="31" s="1"/>
  <c r="F89" i="31" s="1"/>
  <c r="D53" i="30"/>
  <c r="D56" i="31" s="1"/>
  <c r="J56" i="31" s="1"/>
  <c r="F56" i="31" s="1"/>
  <c r="D89" i="30"/>
  <c r="D92" i="31" s="1"/>
  <c r="N92" i="31" s="1"/>
  <c r="D110" i="30"/>
  <c r="D113" i="31" s="1"/>
  <c r="N113" i="31" s="1"/>
  <c r="D113" i="30"/>
  <c r="D116" i="31" s="1"/>
  <c r="N116" i="31" s="1"/>
  <c r="D59" i="30"/>
  <c r="D62" i="31" s="1"/>
  <c r="J62" i="31" s="1"/>
  <c r="D131" i="30"/>
  <c r="D134" i="31" s="1"/>
  <c r="N134" i="31" s="1"/>
  <c r="D157" i="30"/>
  <c r="D161" i="31" s="1"/>
  <c r="D83" i="27"/>
  <c r="D286" i="27" s="1"/>
  <c r="E286" i="27" s="1"/>
  <c r="F286" i="27" s="1"/>
  <c r="D118" i="27"/>
  <c r="D87" i="27"/>
  <c r="D132" i="27"/>
  <c r="D297" i="27" s="1"/>
  <c r="D49" i="27"/>
  <c r="D218" i="27" s="1"/>
  <c r="D62" i="27"/>
  <c r="D241" i="27" s="1"/>
  <c r="E241" i="27" s="1"/>
  <c r="F241" i="27" s="1"/>
  <c r="D97" i="27"/>
  <c r="D144" i="27"/>
  <c r="D133" i="27"/>
  <c r="D71" i="27"/>
  <c r="D74" i="28" s="1"/>
  <c r="J74" i="28" s="1"/>
  <c r="F74" i="28" s="1"/>
  <c r="D102" i="27"/>
  <c r="D145" i="27"/>
  <c r="D227" i="27" s="1"/>
  <c r="E227" i="27" s="1"/>
  <c r="F227" i="27" s="1"/>
  <c r="D72" i="27"/>
  <c r="D103" i="27"/>
  <c r="D151" i="27"/>
  <c r="D75" i="25"/>
  <c r="D125" i="25"/>
  <c r="D128" i="26" s="1"/>
  <c r="N128" i="26" s="1"/>
  <c r="D80" i="25"/>
  <c r="D126" i="25"/>
  <c r="D55" i="25"/>
  <c r="D86" i="25"/>
  <c r="D89" i="26" s="1"/>
  <c r="J89" i="26" s="1"/>
  <c r="F89" i="26" s="1"/>
  <c r="D133" i="25"/>
  <c r="D48" i="25"/>
  <c r="D89" i="25"/>
  <c r="D92" i="26" s="1"/>
  <c r="J92" i="26" s="1"/>
  <c r="F92" i="26" s="1"/>
  <c r="D134" i="25"/>
  <c r="D97" i="25"/>
  <c r="D145" i="25"/>
  <c r="D148" i="26" s="1"/>
  <c r="N148" i="26" s="1"/>
  <c r="D44" i="25"/>
  <c r="D61" i="25"/>
  <c r="D64" i="26" s="1"/>
  <c r="D107" i="25"/>
  <c r="D110" i="26" s="1"/>
  <c r="J110" i="26" s="1"/>
  <c r="F110" i="26" s="1"/>
  <c r="D109" i="25"/>
  <c r="D112" i="26" s="1"/>
  <c r="N112" i="26" s="1"/>
  <c r="D8" i="33"/>
  <c r="D9" i="34" s="1"/>
  <c r="D24" i="33"/>
  <c r="D12" i="33"/>
  <c r="D13" i="34" s="1"/>
  <c r="N13" i="34" s="1"/>
  <c r="D15" i="33"/>
  <c r="D16" i="34" s="1"/>
  <c r="J16" i="34" s="1"/>
  <c r="F16" i="34" s="1"/>
  <c r="D16" i="33"/>
  <c r="D53" i="33"/>
  <c r="D56" i="34" s="1"/>
  <c r="N56" i="34" s="1"/>
  <c r="D62" i="33"/>
  <c r="D88" i="33"/>
  <c r="D91" i="34" s="1"/>
  <c r="N91" i="34" s="1"/>
  <c r="D111" i="33"/>
  <c r="D114" i="34" s="1"/>
  <c r="D68" i="33"/>
  <c r="D240" i="33" s="1"/>
  <c r="D89" i="33"/>
  <c r="D92" i="34" s="1"/>
  <c r="N92" i="34" s="1"/>
  <c r="D112" i="33"/>
  <c r="D115" i="34" s="1"/>
  <c r="J115" i="34" s="1"/>
  <c r="F115" i="34" s="1"/>
  <c r="D143" i="33"/>
  <c r="D146" i="34" s="1"/>
  <c r="J146" i="34" s="1"/>
  <c r="F146" i="34" s="1"/>
  <c r="D54" i="33"/>
  <c r="D119" i="33"/>
  <c r="D294" i="33" s="1"/>
  <c r="E294" i="33" s="1"/>
  <c r="F294" i="33" s="1"/>
  <c r="D50" i="33"/>
  <c r="D71" i="33"/>
  <c r="D74" i="34" s="1"/>
  <c r="J74" i="34" s="1"/>
  <c r="F74" i="34" s="1"/>
  <c r="D93" i="33"/>
  <c r="D265" i="33" s="1"/>
  <c r="D121" i="33"/>
  <c r="D75" i="33"/>
  <c r="D261" i="33" s="1"/>
  <c r="E261" i="33" s="1"/>
  <c r="F261" i="33" s="1"/>
  <c r="D96" i="33"/>
  <c r="D150" i="33"/>
  <c r="D45" i="33"/>
  <c r="D56" i="33"/>
  <c r="D59" i="34" s="1"/>
  <c r="D78" i="33"/>
  <c r="D285" i="33" s="1"/>
  <c r="D101" i="33"/>
  <c r="D132" i="33"/>
  <c r="D297" i="33" s="1"/>
  <c r="E297" i="33" s="1"/>
  <c r="F297" i="33" s="1"/>
  <c r="D60" i="33"/>
  <c r="D79" i="33"/>
  <c r="D82" i="34" s="1"/>
  <c r="J82" i="34" s="1"/>
  <c r="F82" i="34" s="1"/>
  <c r="D102" i="33"/>
  <c r="D133" i="33"/>
  <c r="D154" i="33"/>
  <c r="D161" i="33"/>
  <c r="D165" i="34" s="1"/>
  <c r="N165" i="34" s="1"/>
  <c r="D155" i="33"/>
  <c r="D159" i="34" s="1"/>
  <c r="N159" i="34" s="1"/>
  <c r="D77" i="34"/>
  <c r="N55" i="34"/>
  <c r="J55" i="34"/>
  <c r="F55" i="34" s="1"/>
  <c r="D187" i="33"/>
  <c r="E187" i="33" s="1"/>
  <c r="D22" i="34"/>
  <c r="J13" i="34"/>
  <c r="F13" i="34" s="1"/>
  <c r="R13" i="34"/>
  <c r="R23" i="34"/>
  <c r="J23" i="34"/>
  <c r="F23" i="34" s="1"/>
  <c r="N23" i="34"/>
  <c r="N79" i="34"/>
  <c r="F79" i="34" s="1"/>
  <c r="J79" i="34"/>
  <c r="N171" i="34"/>
  <c r="F171" i="34" s="1"/>
  <c r="J171" i="34"/>
  <c r="D129" i="34"/>
  <c r="D5" i="34"/>
  <c r="D142" i="34"/>
  <c r="E228" i="33"/>
  <c r="F228" i="33" s="1"/>
  <c r="N80" i="34"/>
  <c r="F80" i="34" s="1"/>
  <c r="J80" i="34"/>
  <c r="R24" i="34"/>
  <c r="J24" i="34"/>
  <c r="F24" i="34" s="1"/>
  <c r="N24" i="34"/>
  <c r="D131" i="34"/>
  <c r="N73" i="34"/>
  <c r="J73" i="34"/>
  <c r="F73" i="34" s="1"/>
  <c r="P159" i="33"/>
  <c r="B211" i="33" s="1"/>
  <c r="D25" i="34"/>
  <c r="N145" i="34"/>
  <c r="J145" i="34"/>
  <c r="F145" i="34" s="1"/>
  <c r="R4" i="34"/>
  <c r="J4" i="34"/>
  <c r="F4" i="34" s="1"/>
  <c r="N4" i="34"/>
  <c r="D17" i="34"/>
  <c r="D109" i="33"/>
  <c r="D91" i="33"/>
  <c r="D73" i="33"/>
  <c r="D123" i="33"/>
  <c r="H150" i="33"/>
  <c r="D9" i="33"/>
  <c r="D17" i="33"/>
  <c r="D190" i="34"/>
  <c r="D51" i="33"/>
  <c r="D55" i="33"/>
  <c r="D63" i="33"/>
  <c r="D72" i="33"/>
  <c r="D284" i="33" s="1"/>
  <c r="D83" i="33"/>
  <c r="D286" i="33" s="1"/>
  <c r="D103" i="33"/>
  <c r="D224" i="33" s="1"/>
  <c r="D113" i="33"/>
  <c r="D116" i="34" s="1"/>
  <c r="D134" i="33"/>
  <c r="D253" i="33" s="1"/>
  <c r="D144" i="33"/>
  <c r="P154" i="33"/>
  <c r="D151" i="33"/>
  <c r="D214" i="33" s="1"/>
  <c r="J160" i="34"/>
  <c r="F160" i="34" s="1"/>
  <c r="N160" i="34"/>
  <c r="D168" i="33"/>
  <c r="D172" i="34" s="1"/>
  <c r="G187" i="33"/>
  <c r="D10" i="33"/>
  <c r="D18" i="33"/>
  <c r="D189" i="33"/>
  <c r="E189" i="33" s="1"/>
  <c r="D32" i="33"/>
  <c r="D34" i="34" s="1"/>
  <c r="J34" i="34" s="1"/>
  <c r="F34" i="34" s="1"/>
  <c r="D41" i="33"/>
  <c r="D130" i="33"/>
  <c r="D133" i="34" s="1"/>
  <c r="D106" i="33"/>
  <c r="D109" i="34" s="1"/>
  <c r="D82" i="33"/>
  <c r="D262" i="33" s="1"/>
  <c r="D136" i="33"/>
  <c r="D274" i="33" s="1"/>
  <c r="D118" i="33"/>
  <c r="D270" i="33" s="1"/>
  <c r="D100" i="33"/>
  <c r="D266" i="33" s="1"/>
  <c r="D64" i="33"/>
  <c r="D258" i="33" s="1"/>
  <c r="D84" i="33"/>
  <c r="D94" i="33"/>
  <c r="D97" i="34" s="1"/>
  <c r="D104" i="33"/>
  <c r="D246" i="33" s="1"/>
  <c r="D115" i="33"/>
  <c r="D125" i="33"/>
  <c r="D128" i="34" s="1"/>
  <c r="D135" i="33"/>
  <c r="D147" i="33"/>
  <c r="D277" i="33" s="1"/>
  <c r="D152" i="33"/>
  <c r="H168" i="33"/>
  <c r="R12" i="34"/>
  <c r="J12" i="34"/>
  <c r="F12" i="34" s="1"/>
  <c r="N12" i="34"/>
  <c r="R20" i="34"/>
  <c r="J20" i="34"/>
  <c r="F20" i="34" s="1"/>
  <c r="D26" i="33"/>
  <c r="D28" i="34" s="1"/>
  <c r="J28" i="34" s="1"/>
  <c r="F28" i="34" s="1"/>
  <c r="D33" i="33"/>
  <c r="D35" i="34" s="1"/>
  <c r="J35" i="34" s="1"/>
  <c r="F35" i="34" s="1"/>
  <c r="D192" i="34" s="1"/>
  <c r="E192" i="34" s="1"/>
  <c r="D42" i="33"/>
  <c r="D44" i="34" s="1"/>
  <c r="J44" i="34" s="1"/>
  <c r="F44" i="34" s="1"/>
  <c r="D47" i="33"/>
  <c r="D278" i="33" s="1"/>
  <c r="D66" i="33"/>
  <c r="D85" i="33"/>
  <c r="D222" i="33" s="1"/>
  <c r="D95" i="33"/>
  <c r="D98" i="34" s="1"/>
  <c r="D105" i="33"/>
  <c r="D116" i="33"/>
  <c r="D250" i="33" s="1"/>
  <c r="D137" i="33"/>
  <c r="D298" i="33" s="1"/>
  <c r="N163" i="34"/>
  <c r="D161" i="34"/>
  <c r="N166" i="34"/>
  <c r="J166" i="34"/>
  <c r="F166" i="34" s="1"/>
  <c r="D1" i="33"/>
  <c r="N4" i="33"/>
  <c r="D21" i="34"/>
  <c r="D43" i="33"/>
  <c r="D58" i="33"/>
  <c r="D257" i="33" s="1"/>
  <c r="D67" i="33"/>
  <c r="D220" i="33" s="1"/>
  <c r="D86" i="33"/>
  <c r="D89" i="34" s="1"/>
  <c r="D107" i="33"/>
  <c r="D110" i="34" s="1"/>
  <c r="D117" i="33"/>
  <c r="D149" i="33"/>
  <c r="D152" i="34" s="1"/>
  <c r="D153" i="33"/>
  <c r="D215" i="33" s="1"/>
  <c r="D164" i="33"/>
  <c r="D168" i="34" s="1"/>
  <c r="D165" i="33"/>
  <c r="D169" i="34" s="1"/>
  <c r="D167" i="34"/>
  <c r="D188" i="33"/>
  <c r="F8" i="34"/>
  <c r="N8" i="34"/>
  <c r="R8" i="34"/>
  <c r="D5" i="33"/>
  <c r="D13" i="33"/>
  <c r="D145" i="33"/>
  <c r="D127" i="33"/>
  <c r="D227" i="33" s="1"/>
  <c r="D138" i="33"/>
  <c r="D90" i="33"/>
  <c r="D48" i="33"/>
  <c r="D59" i="33"/>
  <c r="D62" i="34" s="1"/>
  <c r="D87" i="33"/>
  <c r="D97" i="33"/>
  <c r="D108" i="33"/>
  <c r="D129" i="33"/>
  <c r="D273" i="33" s="1"/>
  <c r="D158" i="33"/>
  <c r="D162" i="34" s="1"/>
  <c r="D2" i="33"/>
  <c r="D6" i="33"/>
  <c r="D7" i="34" s="1"/>
  <c r="D14" i="33"/>
  <c r="D15" i="34" s="1"/>
  <c r="D146" i="33"/>
  <c r="D122" i="33"/>
  <c r="D249" i="33" s="1"/>
  <c r="D98" i="33"/>
  <c r="D247" i="33" s="1"/>
  <c r="D44" i="33"/>
  <c r="D238" i="33" s="1"/>
  <c r="D49" i="33"/>
  <c r="D218" i="33" s="1"/>
  <c r="D69" i="33"/>
  <c r="D260" i="33" s="1"/>
  <c r="E285" i="33"/>
  <c r="F285" i="33" s="1"/>
  <c r="D81" i="34"/>
  <c r="D99" i="33"/>
  <c r="D120" i="33"/>
  <c r="D131" i="33"/>
  <c r="D134" i="34" s="1"/>
  <c r="D141" i="33"/>
  <c r="B185" i="33"/>
  <c r="B182" i="33"/>
  <c r="N60" i="34"/>
  <c r="F60" i="34" s="1"/>
  <c r="N56" i="21"/>
  <c r="D59" i="31"/>
  <c r="J59" i="31" s="1"/>
  <c r="E243" i="30"/>
  <c r="F243" i="30" s="1"/>
  <c r="D70" i="30"/>
  <c r="D73" i="31" s="1"/>
  <c r="N73" i="31" s="1"/>
  <c r="D91" i="30"/>
  <c r="D94" i="31" s="1"/>
  <c r="J94" i="31" s="1"/>
  <c r="F94" i="31" s="1"/>
  <c r="D115" i="30"/>
  <c r="D225" i="30" s="1"/>
  <c r="E225" i="30" s="1"/>
  <c r="F225" i="30" s="1"/>
  <c r="D137" i="30"/>
  <c r="D55" i="30"/>
  <c r="D193" i="30" s="1"/>
  <c r="E193" i="30" s="1"/>
  <c r="D73" i="30"/>
  <c r="D76" i="31" s="1"/>
  <c r="N76" i="31" s="1"/>
  <c r="F76" i="31" s="1"/>
  <c r="D121" i="30"/>
  <c r="D226" i="30" s="1"/>
  <c r="E226" i="30" s="1"/>
  <c r="F226" i="30" s="1"/>
  <c r="D139" i="30"/>
  <c r="D49" i="30"/>
  <c r="D74" i="30"/>
  <c r="D77" i="31" s="1"/>
  <c r="J77" i="31" s="1"/>
  <c r="D98" i="30"/>
  <c r="D122" i="30"/>
  <c r="D140" i="30"/>
  <c r="D252" i="30" s="1"/>
  <c r="E252" i="30" s="1"/>
  <c r="F252" i="30" s="1"/>
  <c r="D78" i="30"/>
  <c r="D81" i="31" s="1"/>
  <c r="D123" i="30"/>
  <c r="D126" i="31" s="1"/>
  <c r="D145" i="30"/>
  <c r="D148" i="31" s="1"/>
  <c r="D81" i="30"/>
  <c r="D102" i="30"/>
  <c r="D105" i="31" s="1"/>
  <c r="D124" i="30"/>
  <c r="D127" i="31" s="1"/>
  <c r="N127" i="31" s="1"/>
  <c r="D147" i="30"/>
  <c r="D150" i="31" s="1"/>
  <c r="D45" i="30"/>
  <c r="D83" i="30"/>
  <c r="D107" i="30"/>
  <c r="D110" i="31" s="1"/>
  <c r="N110" i="31" s="1"/>
  <c r="D148" i="30"/>
  <c r="D151" i="31" s="1"/>
  <c r="J151" i="31" s="1"/>
  <c r="F151" i="31" s="1"/>
  <c r="D135" i="27"/>
  <c r="D63" i="27"/>
  <c r="D78" i="27"/>
  <c r="D89" i="27"/>
  <c r="D92" i="28" s="1"/>
  <c r="N92" i="28" s="1"/>
  <c r="D104" i="27"/>
  <c r="D119" i="27"/>
  <c r="D134" i="27"/>
  <c r="D65" i="27"/>
  <c r="D79" i="27"/>
  <c r="D82" i="28" s="1"/>
  <c r="N82" i="28" s="1"/>
  <c r="D91" i="27"/>
  <c r="D94" i="28" s="1"/>
  <c r="D105" i="27"/>
  <c r="D121" i="27"/>
  <c r="D137" i="27"/>
  <c r="D44" i="27"/>
  <c r="D191" i="27" s="1"/>
  <c r="D54" i="27"/>
  <c r="D67" i="27"/>
  <c r="D80" i="27"/>
  <c r="D94" i="27"/>
  <c r="D97" i="28" s="1"/>
  <c r="N97" i="28" s="1"/>
  <c r="D107" i="27"/>
  <c r="D110" i="28" s="1"/>
  <c r="N110" i="28" s="1"/>
  <c r="D123" i="27"/>
  <c r="D139" i="27"/>
  <c r="D68" i="27"/>
  <c r="D95" i="27"/>
  <c r="D98" i="28" s="1"/>
  <c r="N98" i="28" s="1"/>
  <c r="D140" i="27"/>
  <c r="D50" i="27"/>
  <c r="D110" i="27"/>
  <c r="D113" i="28" s="1"/>
  <c r="D128" i="27"/>
  <c r="D99" i="27"/>
  <c r="D113" i="27"/>
  <c r="D116" i="28" s="1"/>
  <c r="J116" i="28" s="1"/>
  <c r="D129" i="27"/>
  <c r="D273" i="27" s="1"/>
  <c r="E273" i="27" s="1"/>
  <c r="F273" i="27" s="1"/>
  <c r="D51" i="27"/>
  <c r="D59" i="27"/>
  <c r="D62" i="28" s="1"/>
  <c r="J62" i="28" s="1"/>
  <c r="D73" i="27"/>
  <c r="D76" i="28" s="1"/>
  <c r="J76" i="28" s="1"/>
  <c r="D86" i="27"/>
  <c r="D89" i="28" s="1"/>
  <c r="J89" i="28" s="1"/>
  <c r="F89" i="28" s="1"/>
  <c r="D131" i="27"/>
  <c r="D134" i="28" s="1"/>
  <c r="J134" i="28" s="1"/>
  <c r="F134" i="28" s="1"/>
  <c r="D147" i="27"/>
  <c r="D67" i="25"/>
  <c r="D81" i="25"/>
  <c r="D99" i="25"/>
  <c r="D117" i="25"/>
  <c r="D49" i="25"/>
  <c r="D69" i="25"/>
  <c r="D83" i="25"/>
  <c r="D101" i="25"/>
  <c r="D121" i="25"/>
  <c r="D124" i="26" s="1"/>
  <c r="D137" i="25"/>
  <c r="D56" i="25"/>
  <c r="D59" i="26" s="1"/>
  <c r="N59" i="26" s="1"/>
  <c r="D72" i="25"/>
  <c r="D85" i="25"/>
  <c r="D102" i="25"/>
  <c r="D123" i="25"/>
  <c r="D139" i="25"/>
  <c r="D51" i="25"/>
  <c r="D105" i="25"/>
  <c r="D141" i="25"/>
  <c r="D59" i="25"/>
  <c r="D62" i="26" s="1"/>
  <c r="N62" i="26" s="1"/>
  <c r="D45" i="25"/>
  <c r="D77" i="25"/>
  <c r="D80" i="26" s="1"/>
  <c r="N80" i="26" s="1"/>
  <c r="D93" i="25"/>
  <c r="D129" i="25"/>
  <c r="D147" i="25"/>
  <c r="D62" i="25"/>
  <c r="D78" i="25"/>
  <c r="D96" i="25"/>
  <c r="D110" i="25"/>
  <c r="D131" i="25"/>
  <c r="D134" i="26" s="1"/>
  <c r="N134" i="26" s="1"/>
  <c r="D149" i="25"/>
  <c r="D152" i="26" s="1"/>
  <c r="J152" i="26" s="1"/>
  <c r="F152" i="26" s="1"/>
  <c r="N49" i="21"/>
  <c r="D166" i="30"/>
  <c r="D160" i="30"/>
  <c r="D154" i="27"/>
  <c r="P154" i="27"/>
  <c r="D161" i="27"/>
  <c r="D165" i="28" s="1"/>
  <c r="N165" i="28" s="1"/>
  <c r="P159" i="27"/>
  <c r="B211" i="27" s="1"/>
  <c r="D163" i="27"/>
  <c r="D167" i="28" s="1"/>
  <c r="N167" i="28" s="1"/>
  <c r="F167" i="28" s="1"/>
  <c r="D165" i="27"/>
  <c r="D169" i="28" s="1"/>
  <c r="N169" i="28" s="1"/>
  <c r="F169" i="28" s="1"/>
  <c r="D153" i="27"/>
  <c r="D158" i="27"/>
  <c r="D162" i="28" s="1"/>
  <c r="N162" i="28" s="1"/>
  <c r="D153" i="25"/>
  <c r="D157" i="26" s="1"/>
  <c r="J157" i="26" s="1"/>
  <c r="F157" i="26" s="1"/>
  <c r="P159" i="25"/>
  <c r="B211" i="25" s="1"/>
  <c r="D161" i="25"/>
  <c r="D165" i="26" s="1"/>
  <c r="J165" i="26" s="1"/>
  <c r="D164" i="25"/>
  <c r="D168" i="26" s="1"/>
  <c r="J168" i="26" s="1"/>
  <c r="D155" i="25"/>
  <c r="D159" i="26" s="1"/>
  <c r="N159" i="26" s="1"/>
  <c r="D128" i="21"/>
  <c r="D62" i="21"/>
  <c r="D65" i="22" s="1"/>
  <c r="J65" i="22" s="1"/>
  <c r="F65" i="22" s="1"/>
  <c r="D134" i="21"/>
  <c r="D50" i="21"/>
  <c r="D140" i="21"/>
  <c r="D68" i="21"/>
  <c r="D80" i="21"/>
  <c r="D92" i="21"/>
  <c r="D93" i="21"/>
  <c r="D116" i="21"/>
  <c r="D5" i="30"/>
  <c r="D6" i="31" s="1"/>
  <c r="D9" i="30"/>
  <c r="N4" i="30"/>
  <c r="D19" i="30"/>
  <c r="D20" i="31" s="1"/>
  <c r="N20" i="31" s="1"/>
  <c r="N169" i="26"/>
  <c r="F169" i="26" s="1"/>
  <c r="Q171" i="25"/>
  <c r="O171" i="25" s="1"/>
  <c r="D171" i="25" s="1"/>
  <c r="D176" i="26" s="1"/>
  <c r="J176" i="26" s="1"/>
  <c r="F176" i="26" s="1"/>
  <c r="Q169" i="25"/>
  <c r="O169" i="25" s="1"/>
  <c r="Q170" i="25"/>
  <c r="O170" i="25" s="1"/>
  <c r="D170" i="25" s="1"/>
  <c r="D175" i="26" s="1"/>
  <c r="J175" i="26" s="1"/>
  <c r="F175" i="26" s="1"/>
  <c r="Q173" i="25"/>
  <c r="O173" i="25" s="1"/>
  <c r="D173" i="25" s="1"/>
  <c r="D178" i="26" s="1"/>
  <c r="J178" i="26" s="1"/>
  <c r="F178" i="26" s="1"/>
  <c r="Q172" i="25"/>
  <c r="O172" i="25" s="1"/>
  <c r="D172" i="25" s="1"/>
  <c r="D177" i="26" s="1"/>
  <c r="J177" i="26" s="1"/>
  <c r="F177" i="26" s="1"/>
  <c r="Q174" i="25"/>
  <c r="O174" i="25" s="1"/>
  <c r="D174" i="25" s="1"/>
  <c r="D179" i="26" s="1"/>
  <c r="J179" i="26" s="1"/>
  <c r="F179" i="26" s="1"/>
  <c r="Q177" i="25"/>
  <c r="O177" i="25" s="1"/>
  <c r="D177" i="25" s="1"/>
  <c r="D182" i="26" s="1"/>
  <c r="J182" i="26" s="1"/>
  <c r="F182" i="26" s="1"/>
  <c r="Q175" i="25"/>
  <c r="O175" i="25" s="1"/>
  <c r="D175" i="25" s="1"/>
  <c r="D180" i="26" s="1"/>
  <c r="J180" i="26" s="1"/>
  <c r="F180" i="26" s="1"/>
  <c r="D61" i="21"/>
  <c r="D101" i="21"/>
  <c r="D150" i="21"/>
  <c r="D52" i="21"/>
  <c r="D55" i="46" s="1"/>
  <c r="D112" i="21"/>
  <c r="D115" i="46" s="1"/>
  <c r="D159" i="21"/>
  <c r="B187" i="21"/>
  <c r="D6" i="21"/>
  <c r="D7" i="22" s="1"/>
  <c r="J7" i="22" s="1"/>
  <c r="F7" i="22" s="1"/>
  <c r="D46" i="21"/>
  <c r="D1" i="21"/>
  <c r="D2" i="22" s="1"/>
  <c r="D54" i="21"/>
  <c r="D132" i="21"/>
  <c r="D114" i="21"/>
  <c r="D33" i="21"/>
  <c r="D35" i="22" s="1"/>
  <c r="J35" i="22" s="1"/>
  <c r="F35" i="22" s="1"/>
  <c r="D71" i="21"/>
  <c r="D74" i="46" s="1"/>
  <c r="D85" i="21"/>
  <c r="D103" i="21"/>
  <c r="D124" i="21"/>
  <c r="D127" i="46" s="1"/>
  <c r="D15" i="21"/>
  <c r="D109" i="21"/>
  <c r="D104" i="21"/>
  <c r="D7" i="21"/>
  <c r="D72" i="21"/>
  <c r="D86" i="21"/>
  <c r="D89" i="46" s="1"/>
  <c r="D125" i="21"/>
  <c r="D128" i="46" s="1"/>
  <c r="D144" i="21"/>
  <c r="D161" i="21"/>
  <c r="B184" i="21"/>
  <c r="D3" i="21"/>
  <c r="D19" i="21"/>
  <c r="D45" i="21"/>
  <c r="D44" i="21"/>
  <c r="D60" i="21"/>
  <c r="D88" i="21"/>
  <c r="D91" i="46" s="1"/>
  <c r="D108" i="21"/>
  <c r="D126" i="21"/>
  <c r="D148" i="21"/>
  <c r="D151" i="46" s="1"/>
  <c r="B185" i="21"/>
  <c r="D111" i="21"/>
  <c r="D149" i="21"/>
  <c r="D152" i="46" s="1"/>
  <c r="H149" i="21"/>
  <c r="D94" i="21"/>
  <c r="D97" i="46" s="1"/>
  <c r="D64" i="21"/>
  <c r="D79" i="21"/>
  <c r="D82" i="46" s="1"/>
  <c r="D100" i="21"/>
  <c r="D133" i="21"/>
  <c r="G187" i="21"/>
  <c r="D117" i="21"/>
  <c r="D11" i="21"/>
  <c r="D40" i="21"/>
  <c r="D42" i="22" s="1"/>
  <c r="J42" i="22" s="1"/>
  <c r="F42" i="22" s="1"/>
  <c r="D69" i="21"/>
  <c r="D84" i="21"/>
  <c r="D102" i="21"/>
  <c r="D120" i="21"/>
  <c r="D136" i="21"/>
  <c r="D151" i="21"/>
  <c r="N60" i="31"/>
  <c r="F60" i="31" s="1"/>
  <c r="J60" i="31"/>
  <c r="D22" i="31"/>
  <c r="J145" i="31"/>
  <c r="F145" i="31" s="1"/>
  <c r="N145" i="31"/>
  <c r="D61" i="31"/>
  <c r="E257" i="30"/>
  <c r="F257" i="30" s="1"/>
  <c r="R4" i="31"/>
  <c r="N4" i="31"/>
  <c r="J4" i="31"/>
  <c r="F4" i="31" s="1"/>
  <c r="E299" i="30"/>
  <c r="F299" i="30" s="1"/>
  <c r="D141" i="31"/>
  <c r="N130" i="31"/>
  <c r="J130" i="31"/>
  <c r="F130" i="31" s="1"/>
  <c r="J113" i="31"/>
  <c r="F113" i="31" s="1"/>
  <c r="D167" i="30"/>
  <c r="D156" i="30"/>
  <c r="N2" i="31"/>
  <c r="J2" i="31"/>
  <c r="F2" i="31" s="1"/>
  <c r="R2" i="31"/>
  <c r="J6" i="31"/>
  <c r="F6" i="31" s="1"/>
  <c r="R6" i="31"/>
  <c r="N6" i="31"/>
  <c r="D18" i="31"/>
  <c r="D34" i="30"/>
  <c r="D47" i="31"/>
  <c r="E238" i="30"/>
  <c r="F238" i="30" s="1"/>
  <c r="D54" i="30"/>
  <c r="D280" i="30" s="1"/>
  <c r="D63" i="31"/>
  <c r="E281" i="30"/>
  <c r="F281" i="30" s="1"/>
  <c r="J116" i="31"/>
  <c r="F116" i="31" s="1"/>
  <c r="D162" i="30"/>
  <c r="D161" i="30"/>
  <c r="D17" i="31"/>
  <c r="D150" i="30"/>
  <c r="D301" i="30" s="1"/>
  <c r="D144" i="30"/>
  <c r="D120" i="30"/>
  <c r="D96" i="30"/>
  <c r="D289" i="30" s="1"/>
  <c r="D72" i="30"/>
  <c r="N62" i="31"/>
  <c r="F62" i="31" s="1"/>
  <c r="D84" i="30"/>
  <c r="D8" i="30"/>
  <c r="D192" i="31"/>
  <c r="E192" i="31" s="1"/>
  <c r="D128" i="30"/>
  <c r="D104" i="30"/>
  <c r="D246" i="30" s="1"/>
  <c r="D80" i="30"/>
  <c r="D244" i="30" s="1"/>
  <c r="D50" i="30"/>
  <c r="D237" i="30" s="1"/>
  <c r="D104" i="31"/>
  <c r="E290" i="30"/>
  <c r="F290" i="30" s="1"/>
  <c r="D62" i="30"/>
  <c r="D241" i="30" s="1"/>
  <c r="D75" i="30"/>
  <c r="D261" i="30" s="1"/>
  <c r="D100" i="30"/>
  <c r="D266" i="30" s="1"/>
  <c r="D114" i="30"/>
  <c r="D293" i="30" s="1"/>
  <c r="D126" i="30"/>
  <c r="P154" i="30"/>
  <c r="N168" i="31"/>
  <c r="J168" i="31"/>
  <c r="D19" i="31"/>
  <c r="D90" i="30"/>
  <c r="D155" i="30"/>
  <c r="D11" i="31"/>
  <c r="D135" i="30"/>
  <c r="D111" i="30"/>
  <c r="D269" i="30" s="1"/>
  <c r="D87" i="30"/>
  <c r="D63" i="30"/>
  <c r="D141" i="30"/>
  <c r="D117" i="30"/>
  <c r="D93" i="30"/>
  <c r="D265" i="30" s="1"/>
  <c r="D69" i="30"/>
  <c r="D51" i="30"/>
  <c r="D256" i="30" s="1"/>
  <c r="D66" i="30"/>
  <c r="N94" i="31"/>
  <c r="D105" i="30"/>
  <c r="D116" i="30"/>
  <c r="D250" i="30" s="1"/>
  <c r="D130" i="30"/>
  <c r="D133" i="31" s="1"/>
  <c r="D155" i="31"/>
  <c r="D163" i="30"/>
  <c r="P159" i="30"/>
  <c r="N23" i="31"/>
  <c r="J23" i="31"/>
  <c r="D10" i="31"/>
  <c r="D184" i="30"/>
  <c r="E184" i="30" s="1"/>
  <c r="D68" i="31"/>
  <c r="E282" i="30"/>
  <c r="F282" i="30" s="1"/>
  <c r="D76" i="30"/>
  <c r="D79" i="31" s="1"/>
  <c r="D118" i="31"/>
  <c r="D23" i="30"/>
  <c r="D24" i="31" s="1"/>
  <c r="D15" i="30"/>
  <c r="D16" i="31" s="1"/>
  <c r="D7" i="30"/>
  <c r="D8" i="31" s="1"/>
  <c r="D11" i="30"/>
  <c r="D12" i="31" s="1"/>
  <c r="D24" i="30"/>
  <c r="D136" i="30"/>
  <c r="D274" i="30" s="1"/>
  <c r="D112" i="30"/>
  <c r="D115" i="31" s="1"/>
  <c r="D88" i="30"/>
  <c r="D91" i="31" s="1"/>
  <c r="D64" i="30"/>
  <c r="D258" i="30" s="1"/>
  <c r="D52" i="30"/>
  <c r="D55" i="31" s="1"/>
  <c r="D46" i="30"/>
  <c r="D254" i="30" s="1"/>
  <c r="D92" i="30"/>
  <c r="D106" i="30"/>
  <c r="D109" i="31" s="1"/>
  <c r="D118" i="30"/>
  <c r="D270" i="30" s="1"/>
  <c r="D157" i="31"/>
  <c r="D168" i="30"/>
  <c r="R23" i="31"/>
  <c r="J169" i="31"/>
  <c r="D4" i="30"/>
  <c r="D12" i="30"/>
  <c r="D25" i="30"/>
  <c r="D27" i="31" s="1"/>
  <c r="J27" i="31" s="1"/>
  <c r="F27" i="31" s="1"/>
  <c r="D31" i="30"/>
  <c r="D33" i="31" s="1"/>
  <c r="J33" i="31" s="1"/>
  <c r="F33" i="31" s="1"/>
  <c r="D40" i="30"/>
  <c r="J146" i="31"/>
  <c r="F146" i="31" s="1"/>
  <c r="N146" i="31"/>
  <c r="D68" i="30"/>
  <c r="D240" i="30" s="1"/>
  <c r="D82" i="30"/>
  <c r="D262" i="30" s="1"/>
  <c r="D94" i="30"/>
  <c r="D97" i="31" s="1"/>
  <c r="D132" i="30"/>
  <c r="D297" i="30" s="1"/>
  <c r="D146" i="30"/>
  <c r="N158" i="31"/>
  <c r="F158" i="31" s="1"/>
  <c r="D189" i="30"/>
  <c r="E189" i="30" s="1"/>
  <c r="E273" i="30"/>
  <c r="F273" i="30" s="1"/>
  <c r="R21" i="31"/>
  <c r="N21" i="31"/>
  <c r="J21" i="31"/>
  <c r="F21" i="31" s="1"/>
  <c r="R14" i="31"/>
  <c r="N14" i="31"/>
  <c r="J14" i="31"/>
  <c r="F14" i="31" s="1"/>
  <c r="D48" i="30"/>
  <c r="D108" i="30"/>
  <c r="D292" i="30" s="1"/>
  <c r="D159" i="30"/>
  <c r="D216" i="30" s="1"/>
  <c r="D41" i="30"/>
  <c r="D43" i="31" s="1"/>
  <c r="J43" i="31" s="1"/>
  <c r="F43" i="31" s="1"/>
  <c r="D191" i="31" s="1"/>
  <c r="E191" i="31" s="1"/>
  <c r="D61" i="30"/>
  <c r="D77" i="30"/>
  <c r="D80" i="31" s="1"/>
  <c r="D85" i="30"/>
  <c r="D222" i="30" s="1"/>
  <c r="D109" i="30"/>
  <c r="D125" i="30"/>
  <c r="D128" i="31" s="1"/>
  <c r="D133" i="30"/>
  <c r="D149" i="30"/>
  <c r="D152" i="31" s="1"/>
  <c r="B183" i="30"/>
  <c r="D2" i="30"/>
  <c r="D182" i="30" s="1"/>
  <c r="D6" i="30"/>
  <c r="D7" i="31" s="1"/>
  <c r="D14" i="30"/>
  <c r="D15" i="31" s="1"/>
  <c r="D43" i="30"/>
  <c r="D47" i="30"/>
  <c r="D278" i="30" s="1"/>
  <c r="D71" i="30"/>
  <c r="D74" i="31" s="1"/>
  <c r="D79" i="30"/>
  <c r="D95" i="30"/>
  <c r="D98" i="31" s="1"/>
  <c r="D103" i="30"/>
  <c r="D224" i="30" s="1"/>
  <c r="D119" i="30"/>
  <c r="D294" i="30" s="1"/>
  <c r="F23" i="31"/>
  <c r="F168" i="31"/>
  <c r="H149" i="27"/>
  <c r="H150" i="27" s="1"/>
  <c r="D18" i="27"/>
  <c r="D19" i="28" s="1"/>
  <c r="R19" i="28" s="1"/>
  <c r="D22" i="27"/>
  <c r="D23" i="28" s="1"/>
  <c r="J23" i="28" s="1"/>
  <c r="D191" i="28"/>
  <c r="E191" i="28" s="1"/>
  <c r="J15" i="28"/>
  <c r="F15" i="28" s="1"/>
  <c r="R15" i="28"/>
  <c r="N15" i="28"/>
  <c r="R4" i="28"/>
  <c r="N4" i="28"/>
  <c r="J146" i="28"/>
  <c r="F146" i="28" s="1"/>
  <c r="N146" i="28"/>
  <c r="N160" i="28"/>
  <c r="J160" i="28"/>
  <c r="F160" i="28" s="1"/>
  <c r="J172" i="28"/>
  <c r="N172" i="28"/>
  <c r="F172" i="28" s="1"/>
  <c r="N20" i="28"/>
  <c r="R20" i="28"/>
  <c r="J20" i="28"/>
  <c r="F20" i="28" s="1"/>
  <c r="D130" i="28"/>
  <c r="J79" i="28"/>
  <c r="N79" i="28"/>
  <c r="D42" i="28"/>
  <c r="J42" i="28" s="1"/>
  <c r="F42" i="28" s="1"/>
  <c r="D190" i="27"/>
  <c r="E190" i="27" s="1"/>
  <c r="D22" i="28"/>
  <c r="D93" i="28"/>
  <c r="D21" i="28"/>
  <c r="D149" i="28"/>
  <c r="E251" i="27"/>
  <c r="F251" i="27" s="1"/>
  <c r="N80" i="28"/>
  <c r="J80" i="28"/>
  <c r="D161" i="28"/>
  <c r="E209" i="28"/>
  <c r="D156" i="28"/>
  <c r="J168" i="28"/>
  <c r="N168" i="28"/>
  <c r="F168" i="28" s="1"/>
  <c r="D144" i="28"/>
  <c r="E281" i="27"/>
  <c r="F281" i="27" s="1"/>
  <c r="D63" i="28"/>
  <c r="D49" i="28"/>
  <c r="D174" i="28"/>
  <c r="J174" i="28" s="1"/>
  <c r="F174" i="28" s="1"/>
  <c r="D212" i="27"/>
  <c r="D142" i="27"/>
  <c r="D145" i="28" s="1"/>
  <c r="D111" i="27"/>
  <c r="D269" i="27" s="1"/>
  <c r="D7" i="27"/>
  <c r="D8" i="28" s="1"/>
  <c r="D15" i="27"/>
  <c r="D16" i="28" s="1"/>
  <c r="D23" i="27"/>
  <c r="D24" i="28" s="1"/>
  <c r="D28" i="27"/>
  <c r="D30" i="28" s="1"/>
  <c r="J30" i="28" s="1"/>
  <c r="F30" i="28" s="1"/>
  <c r="D36" i="27"/>
  <c r="D38" i="28" s="1"/>
  <c r="J38" i="28" s="1"/>
  <c r="F38" i="28" s="1"/>
  <c r="D52" i="27"/>
  <c r="D55" i="28" s="1"/>
  <c r="D56" i="27"/>
  <c r="D64" i="27"/>
  <c r="D258" i="27" s="1"/>
  <c r="D88" i="27"/>
  <c r="D91" i="28" s="1"/>
  <c r="D96" i="27"/>
  <c r="D289" i="27" s="1"/>
  <c r="D112" i="27"/>
  <c r="D115" i="28" s="1"/>
  <c r="D120" i="27"/>
  <c r="D136" i="27"/>
  <c r="D274" i="27" s="1"/>
  <c r="N166" i="28"/>
  <c r="J166" i="28"/>
  <c r="F166" i="28" s="1"/>
  <c r="R5" i="28"/>
  <c r="D78" i="28"/>
  <c r="P177" i="27"/>
  <c r="F9" i="28"/>
  <c r="N9" i="28"/>
  <c r="F23" i="28"/>
  <c r="D148" i="28"/>
  <c r="D13" i="27"/>
  <c r="D58" i="28"/>
  <c r="D70" i="27"/>
  <c r="D73" i="28" s="1"/>
  <c r="D25" i="28"/>
  <c r="D37" i="27"/>
  <c r="D57" i="27"/>
  <c r="D60" i="28" s="1"/>
  <c r="D9" i="27"/>
  <c r="D17" i="27"/>
  <c r="D25" i="27"/>
  <c r="D27" i="28" s="1"/>
  <c r="J27" i="28" s="1"/>
  <c r="F27" i="28" s="1"/>
  <c r="D30" i="27"/>
  <c r="D32" i="28" s="1"/>
  <c r="J32" i="28" s="1"/>
  <c r="F32" i="28" s="1"/>
  <c r="D53" i="27"/>
  <c r="D56" i="28" s="1"/>
  <c r="D58" i="27"/>
  <c r="D257" i="27" s="1"/>
  <c r="D66" i="27"/>
  <c r="D74" i="27"/>
  <c r="D239" i="27" s="1"/>
  <c r="D82" i="27"/>
  <c r="D98" i="27"/>
  <c r="D247" i="27" s="1"/>
  <c r="D106" i="27"/>
  <c r="D109" i="28" s="1"/>
  <c r="D114" i="27"/>
  <c r="D293" i="27" s="1"/>
  <c r="D122" i="27"/>
  <c r="D249" i="27" s="1"/>
  <c r="D130" i="27"/>
  <c r="D133" i="28" s="1"/>
  <c r="D138" i="27"/>
  <c r="D299" i="27" s="1"/>
  <c r="B182" i="27"/>
  <c r="B187" i="27"/>
  <c r="J3" i="28"/>
  <c r="F3" i="28" s="1"/>
  <c r="R9" i="28"/>
  <c r="E210" i="28"/>
  <c r="N3" i="28"/>
  <c r="J19" i="28"/>
  <c r="F19" i="28" s="1"/>
  <c r="D31" i="27"/>
  <c r="D33" i="28" s="1"/>
  <c r="J33" i="28" s="1"/>
  <c r="F33" i="28" s="1"/>
  <c r="N163" i="28"/>
  <c r="J163" i="28"/>
  <c r="F163" i="28" s="1"/>
  <c r="D11" i="27"/>
  <c r="D12" i="28" s="1"/>
  <c r="D92" i="27"/>
  <c r="D100" i="27"/>
  <c r="D124" i="27"/>
  <c r="D127" i="28" s="1"/>
  <c r="D135" i="28"/>
  <c r="E297" i="27"/>
  <c r="F297" i="27" s="1"/>
  <c r="D148" i="27"/>
  <c r="D151" i="28" s="1"/>
  <c r="J7" i="28"/>
  <c r="F7" i="28" s="1"/>
  <c r="N19" i="28"/>
  <c r="D124" i="28"/>
  <c r="D11" i="28"/>
  <c r="E234" i="27"/>
  <c r="F234" i="27" s="1"/>
  <c r="D1" i="27"/>
  <c r="N4" i="27"/>
  <c r="D12" i="27"/>
  <c r="D61" i="27"/>
  <c r="D69" i="27"/>
  <c r="D85" i="27"/>
  <c r="D222" i="27" s="1"/>
  <c r="D93" i="27"/>
  <c r="D265" i="27" s="1"/>
  <c r="D101" i="27"/>
  <c r="D290" i="27" s="1"/>
  <c r="D109" i="27"/>
  <c r="D117" i="27"/>
  <c r="D125" i="27"/>
  <c r="D128" i="28" s="1"/>
  <c r="D149" i="27"/>
  <c r="D152" i="28" s="1"/>
  <c r="D167" i="27"/>
  <c r="D171" i="28" s="1"/>
  <c r="N7" i="28"/>
  <c r="J17" i="28"/>
  <c r="F17" i="28" s="1"/>
  <c r="D5" i="27"/>
  <c r="D183" i="27" s="1"/>
  <c r="E183" i="27" s="1"/>
  <c r="E216" i="27"/>
  <c r="F216" i="27" s="1"/>
  <c r="F5" i="28"/>
  <c r="N5" i="28"/>
  <c r="R17" i="28"/>
  <c r="D90" i="28"/>
  <c r="J159" i="28"/>
  <c r="F159" i="28" s="1"/>
  <c r="D23" i="25"/>
  <c r="D24" i="26" s="1"/>
  <c r="R24" i="26" s="1"/>
  <c r="J16" i="26"/>
  <c r="F16" i="26" s="1"/>
  <c r="D3" i="25"/>
  <c r="D4" i="26" s="1"/>
  <c r="J4" i="26" s="1"/>
  <c r="F4" i="26" s="1"/>
  <c r="D7" i="25"/>
  <c r="D8" i="26" s="1"/>
  <c r="N8" i="26" s="1"/>
  <c r="D18" i="25"/>
  <c r="D186" i="25" s="1"/>
  <c r="E186" i="25" s="1"/>
  <c r="N4" i="25"/>
  <c r="D10" i="25"/>
  <c r="D11" i="26" s="1"/>
  <c r="R11" i="26" s="1"/>
  <c r="D22" i="21"/>
  <c r="D23" i="22" s="1"/>
  <c r="R23" i="22" s="1"/>
  <c r="H149" i="25"/>
  <c r="H150" i="25" s="1"/>
  <c r="J118" i="26"/>
  <c r="F118" i="26" s="1"/>
  <c r="H150" i="21"/>
  <c r="J23" i="26"/>
  <c r="F23" i="26" s="1"/>
  <c r="R23" i="26"/>
  <c r="N23" i="26"/>
  <c r="D42" i="26"/>
  <c r="J42" i="26" s="1"/>
  <c r="F42" i="26" s="1"/>
  <c r="J115" i="26"/>
  <c r="N115" i="26"/>
  <c r="J116" i="26"/>
  <c r="N116" i="26"/>
  <c r="N56" i="26"/>
  <c r="J56" i="26"/>
  <c r="F56" i="26" s="1"/>
  <c r="J172" i="26"/>
  <c r="N172" i="26"/>
  <c r="F172" i="26" s="1"/>
  <c r="N20" i="26"/>
  <c r="J20" i="26"/>
  <c r="F20" i="26" s="1"/>
  <c r="R20" i="26"/>
  <c r="D192" i="26"/>
  <c r="E192" i="26" s="1"/>
  <c r="D130" i="26"/>
  <c r="D135" i="26"/>
  <c r="E297" i="25"/>
  <c r="F297" i="25" s="1"/>
  <c r="N166" i="26"/>
  <c r="J166" i="26"/>
  <c r="F166" i="26" s="1"/>
  <c r="D18" i="26"/>
  <c r="D117" i="26"/>
  <c r="E293" i="25"/>
  <c r="F293" i="25" s="1"/>
  <c r="D143" i="26"/>
  <c r="E252" i="25"/>
  <c r="F252" i="25" s="1"/>
  <c r="D94" i="26"/>
  <c r="N151" i="26"/>
  <c r="J151" i="26"/>
  <c r="F151" i="26" s="1"/>
  <c r="D95" i="26"/>
  <c r="D21" i="26"/>
  <c r="D5" i="25"/>
  <c r="D13" i="25"/>
  <c r="D21" i="25"/>
  <c r="D34" i="25"/>
  <c r="D70" i="25"/>
  <c r="D73" i="26" s="1"/>
  <c r="D94" i="25"/>
  <c r="D97" i="26" s="1"/>
  <c r="D118" i="25"/>
  <c r="D270" i="25" s="1"/>
  <c r="D142" i="25"/>
  <c r="D145" i="26" s="1"/>
  <c r="D159" i="25"/>
  <c r="D158" i="25"/>
  <c r="D161" i="26"/>
  <c r="J170" i="26"/>
  <c r="N170" i="26"/>
  <c r="F170" i="26" s="1"/>
  <c r="N16" i="26"/>
  <c r="D2" i="25"/>
  <c r="D182" i="25" s="1"/>
  <c r="D6" i="25"/>
  <c r="D7" i="26" s="1"/>
  <c r="D14" i="25"/>
  <c r="D15" i="26" s="1"/>
  <c r="D35" i="25"/>
  <c r="D37" i="26" s="1"/>
  <c r="J37" i="26" s="1"/>
  <c r="F37" i="26" s="1"/>
  <c r="D43" i="25"/>
  <c r="D47" i="25"/>
  <c r="D278" i="25" s="1"/>
  <c r="D63" i="25"/>
  <c r="D71" i="25"/>
  <c r="D74" i="26" s="1"/>
  <c r="D79" i="25"/>
  <c r="D87" i="25"/>
  <c r="D95" i="25"/>
  <c r="D98" i="26" s="1"/>
  <c r="D103" i="25"/>
  <c r="D224" i="25" s="1"/>
  <c r="D111" i="25"/>
  <c r="D119" i="25"/>
  <c r="D294" i="25" s="1"/>
  <c r="D143" i="25"/>
  <c r="D146" i="26" s="1"/>
  <c r="D167" i="25"/>
  <c r="D171" i="26" s="1"/>
  <c r="D13" i="26"/>
  <c r="D156" i="26"/>
  <c r="D41" i="25"/>
  <c r="D43" i="26" s="1"/>
  <c r="J43" i="26" s="1"/>
  <c r="F43" i="26" s="1"/>
  <c r="D136" i="26"/>
  <c r="N167" i="26"/>
  <c r="F167" i="26" s="1"/>
  <c r="J167" i="26"/>
  <c r="D28" i="25"/>
  <c r="D30" i="26" s="1"/>
  <c r="J30" i="26" s="1"/>
  <c r="F30" i="26" s="1"/>
  <c r="D52" i="25"/>
  <c r="D55" i="26" s="1"/>
  <c r="D64" i="25"/>
  <c r="D258" i="25" s="1"/>
  <c r="D88" i="25"/>
  <c r="D91" i="26" s="1"/>
  <c r="D104" i="25"/>
  <c r="D246" i="25" s="1"/>
  <c r="D120" i="25"/>
  <c r="D128" i="25"/>
  <c r="D136" i="25"/>
  <c r="D274" i="25" s="1"/>
  <c r="D144" i="25"/>
  <c r="D150" i="25"/>
  <c r="D301" i="25" s="1"/>
  <c r="N164" i="26"/>
  <c r="J164" i="26"/>
  <c r="F164" i="26" s="1"/>
  <c r="J76" i="26"/>
  <c r="F76" i="26" s="1"/>
  <c r="J25" i="26"/>
  <c r="F25" i="26" s="1"/>
  <c r="N25" i="26"/>
  <c r="N60" i="26"/>
  <c r="J60" i="26"/>
  <c r="N158" i="26"/>
  <c r="J158" i="26"/>
  <c r="N9" i="26"/>
  <c r="J9" i="26"/>
  <c r="F9" i="26" s="1"/>
  <c r="D17" i="26"/>
  <c r="D29" i="25"/>
  <c r="D31" i="26" s="1"/>
  <c r="J31" i="26" s="1"/>
  <c r="F31" i="26" s="1"/>
  <c r="D9" i="25"/>
  <c r="D25" i="25"/>
  <c r="D27" i="26" s="1"/>
  <c r="J27" i="26" s="1"/>
  <c r="F27" i="26" s="1"/>
  <c r="D38" i="25"/>
  <c r="D40" i="26" s="1"/>
  <c r="J40" i="26" s="1"/>
  <c r="F40" i="26" s="1"/>
  <c r="D58" i="25"/>
  <c r="D257" i="25" s="1"/>
  <c r="D66" i="25"/>
  <c r="D74" i="25"/>
  <c r="D82" i="25"/>
  <c r="D262" i="25" s="1"/>
  <c r="D90" i="25"/>
  <c r="D98" i="25"/>
  <c r="D247" i="25" s="1"/>
  <c r="D106" i="25"/>
  <c r="D109" i="26" s="1"/>
  <c r="D122" i="25"/>
  <c r="D249" i="25" s="1"/>
  <c r="D130" i="25"/>
  <c r="D133" i="26" s="1"/>
  <c r="D138" i="25"/>
  <c r="D299" i="25" s="1"/>
  <c r="D146" i="25"/>
  <c r="D251" i="25" s="1"/>
  <c r="N168" i="26"/>
  <c r="F168" i="26" s="1"/>
  <c r="N5" i="26"/>
  <c r="J5" i="26"/>
  <c r="F5" i="26" s="1"/>
  <c r="D19" i="26"/>
  <c r="D31" i="25"/>
  <c r="D33" i="26" s="1"/>
  <c r="J33" i="26" s="1"/>
  <c r="F33" i="26" s="1"/>
  <c r="N110" i="26"/>
  <c r="N155" i="26"/>
  <c r="J155" i="26"/>
  <c r="R25" i="26"/>
  <c r="D11" i="25"/>
  <c r="D12" i="26" s="1"/>
  <c r="D26" i="25"/>
  <c r="D28" i="26" s="1"/>
  <c r="J28" i="26" s="1"/>
  <c r="F28" i="26" s="1"/>
  <c r="D50" i="25"/>
  <c r="D237" i="25" s="1"/>
  <c r="D54" i="25"/>
  <c r="D60" i="25"/>
  <c r="D281" i="25" s="1"/>
  <c r="D68" i="25"/>
  <c r="D240" i="25" s="1"/>
  <c r="D76" i="25"/>
  <c r="D79" i="26" s="1"/>
  <c r="D84" i="25"/>
  <c r="D100" i="25"/>
  <c r="D266" i="25" s="1"/>
  <c r="D108" i="25"/>
  <c r="D292" i="25" s="1"/>
  <c r="D116" i="25"/>
  <c r="D250" i="25" s="1"/>
  <c r="D124" i="25"/>
  <c r="D127" i="26" s="1"/>
  <c r="P154" i="25"/>
  <c r="B210" i="25" s="1"/>
  <c r="D156" i="25"/>
  <c r="D160" i="26" s="1"/>
  <c r="D2" i="26"/>
  <c r="B186" i="25"/>
  <c r="D28" i="21"/>
  <c r="D30" i="22" s="1"/>
  <c r="J30" i="22" s="1"/>
  <c r="F30" i="22" s="1"/>
  <c r="D152" i="21"/>
  <c r="D153" i="21"/>
  <c r="D166" i="21"/>
  <c r="D13" i="22"/>
  <c r="D18" i="22"/>
  <c r="D167" i="21"/>
  <c r="D156" i="21"/>
  <c r="P159" i="21"/>
  <c r="D168" i="21"/>
  <c r="D251" i="21" s="1"/>
  <c r="D41" i="21"/>
  <c r="D43" i="22" s="1"/>
  <c r="J43" i="22" s="1"/>
  <c r="F43" i="22" s="1"/>
  <c r="D113" i="21"/>
  <c r="D116" i="46" s="1"/>
  <c r="D95" i="21"/>
  <c r="D98" i="46" s="1"/>
  <c r="D47" i="21"/>
  <c r="D19" i="22"/>
  <c r="D142" i="22"/>
  <c r="D38" i="21"/>
  <c r="D40" i="22" s="1"/>
  <c r="J40" i="22" s="1"/>
  <c r="F40" i="22" s="1"/>
  <c r="D29" i="21"/>
  <c r="D31" i="22" s="1"/>
  <c r="J31" i="22" s="1"/>
  <c r="F31" i="22" s="1"/>
  <c r="D35" i="21"/>
  <c r="D37" i="22" s="1"/>
  <c r="J37" i="22" s="1"/>
  <c r="F37" i="22" s="1"/>
  <c r="D144" i="22"/>
  <c r="D167" i="22"/>
  <c r="D4" i="21"/>
  <c r="D24" i="21"/>
  <c r="D16" i="21"/>
  <c r="D8" i="21"/>
  <c r="D147" i="21"/>
  <c r="D123" i="21"/>
  <c r="D99" i="21"/>
  <c r="D75" i="21"/>
  <c r="D129" i="21"/>
  <c r="D105" i="21"/>
  <c r="D81" i="21"/>
  <c r="D57" i="21"/>
  <c r="D60" i="46" s="1"/>
  <c r="D135" i="21"/>
  <c r="D87" i="21"/>
  <c r="D63" i="21"/>
  <c r="D51" i="21"/>
  <c r="P154" i="21"/>
  <c r="B210" i="21" s="1"/>
  <c r="D157" i="21"/>
  <c r="D161" i="46" s="1"/>
  <c r="N169" i="22"/>
  <c r="F169" i="22" s="1"/>
  <c r="J169" i="22"/>
  <c r="R15" i="22"/>
  <c r="N15" i="22"/>
  <c r="J15" i="22"/>
  <c r="F15" i="22" s="1"/>
  <c r="D149" i="22"/>
  <c r="D91" i="21"/>
  <c r="D43" i="21"/>
  <c r="N4" i="21"/>
  <c r="D20" i="21"/>
  <c r="D32" i="21"/>
  <c r="D34" i="22" s="1"/>
  <c r="J34" i="22" s="1"/>
  <c r="F34" i="22" s="1"/>
  <c r="D162" i="22"/>
  <c r="D5" i="21"/>
  <c r="D13" i="21"/>
  <c r="D21" i="21"/>
  <c r="D27" i="21"/>
  <c r="D29" i="22" s="1"/>
  <c r="J29" i="22" s="1"/>
  <c r="F29" i="22" s="1"/>
  <c r="D34" i="21"/>
  <c r="D42" i="21"/>
  <c r="D44" i="22" s="1"/>
  <c r="J44" i="22" s="1"/>
  <c r="F44" i="22" s="1"/>
  <c r="D55" i="21"/>
  <c r="D70" i="21"/>
  <c r="D73" i="46" s="1"/>
  <c r="D81" i="22"/>
  <c r="D110" i="21"/>
  <c r="D118" i="21"/>
  <c r="D142" i="21"/>
  <c r="D145" i="46" s="1"/>
  <c r="E243" i="21"/>
  <c r="F243" i="21" s="1"/>
  <c r="D3" i="22"/>
  <c r="D119" i="21"/>
  <c r="D127" i="21"/>
  <c r="D143" i="21"/>
  <c r="D146" i="46" s="1"/>
  <c r="R24" i="22"/>
  <c r="N24" i="22"/>
  <c r="J24" i="22"/>
  <c r="F24" i="22" s="1"/>
  <c r="D96" i="21"/>
  <c r="D36" i="21"/>
  <c r="D38" i="22" s="1"/>
  <c r="J38" i="22" s="1"/>
  <c r="F38" i="22" s="1"/>
  <c r="D37" i="21"/>
  <c r="D48" i="21"/>
  <c r="D65" i="21"/>
  <c r="D73" i="21"/>
  <c r="D89" i="21"/>
  <c r="D92" i="46" s="1"/>
  <c r="D97" i="21"/>
  <c r="D121" i="21"/>
  <c r="D137" i="21"/>
  <c r="D145" i="21"/>
  <c r="D9" i="21"/>
  <c r="D25" i="21"/>
  <c r="D27" i="22" s="1"/>
  <c r="J27" i="22" s="1"/>
  <c r="F27" i="22" s="1"/>
  <c r="D30" i="21"/>
  <c r="D32" i="22" s="1"/>
  <c r="J32" i="22" s="1"/>
  <c r="F32" i="22" s="1"/>
  <c r="D53" i="21"/>
  <c r="D56" i="46" s="1"/>
  <c r="D58" i="21"/>
  <c r="D66" i="21"/>
  <c r="D74" i="21"/>
  <c r="D82" i="21"/>
  <c r="D90" i="21"/>
  <c r="D98" i="21"/>
  <c r="D106" i="21"/>
  <c r="D109" i="46" s="1"/>
  <c r="D122" i="21"/>
  <c r="D164" i="21"/>
  <c r="D10" i="21"/>
  <c r="D49" i="21"/>
  <c r="D59" i="21"/>
  <c r="D62" i="46" s="1"/>
  <c r="D67" i="21"/>
  <c r="D83" i="21"/>
  <c r="D107" i="21"/>
  <c r="D110" i="46" s="1"/>
  <c r="D115" i="21"/>
  <c r="F163" i="39" l="1"/>
  <c r="B210" i="38"/>
  <c r="D171" i="39"/>
  <c r="D248" i="38"/>
  <c r="E248" i="38" s="1"/>
  <c r="F248" i="38" s="1"/>
  <c r="D204" i="39"/>
  <c r="D165" i="39"/>
  <c r="D242" i="38"/>
  <c r="N172" i="39"/>
  <c r="F172" i="39" s="1"/>
  <c r="D206" i="39" s="1"/>
  <c r="F164" i="39"/>
  <c r="N157" i="39"/>
  <c r="F157" i="39" s="1"/>
  <c r="J157" i="39"/>
  <c r="N162" i="35"/>
  <c r="B210" i="27"/>
  <c r="N170" i="28"/>
  <c r="F170" i="28" s="1"/>
  <c r="J167" i="35"/>
  <c r="N170" i="34"/>
  <c r="F170" i="34" s="1"/>
  <c r="N164" i="34"/>
  <c r="D239" i="33"/>
  <c r="E239" i="33" s="1"/>
  <c r="F239" i="33" s="1"/>
  <c r="D83" i="34"/>
  <c r="J83" i="34" s="1"/>
  <c r="F83" i="34" s="1"/>
  <c r="J89" i="41"/>
  <c r="F89" i="41" s="1"/>
  <c r="N97" i="41"/>
  <c r="J46" i="41"/>
  <c r="F46" i="41" s="1"/>
  <c r="D264" i="40"/>
  <c r="E264" i="40" s="1"/>
  <c r="F264" i="40" s="1"/>
  <c r="D239" i="30"/>
  <c r="E239" i="30" s="1"/>
  <c r="F239" i="30" s="1"/>
  <c r="D219" i="25"/>
  <c r="E219" i="25" s="1"/>
  <c r="F219" i="25" s="1"/>
  <c r="J87" i="28"/>
  <c r="F87" i="28" s="1"/>
  <c r="N87" i="28"/>
  <c r="N50" i="28"/>
  <c r="N111" i="28"/>
  <c r="D276" i="33"/>
  <c r="E276" i="33" s="1"/>
  <c r="F276" i="33" s="1"/>
  <c r="N115" i="34"/>
  <c r="J92" i="34"/>
  <c r="F92" i="34" s="1"/>
  <c r="D287" i="33"/>
  <c r="E287" i="33" s="1"/>
  <c r="F287" i="33" s="1"/>
  <c r="F97" i="41"/>
  <c r="D291" i="40"/>
  <c r="E291" i="40" s="1"/>
  <c r="F291" i="40" s="1"/>
  <c r="D223" i="40"/>
  <c r="E223" i="40" s="1"/>
  <c r="F223" i="40" s="1"/>
  <c r="D119" i="41"/>
  <c r="J90" i="41"/>
  <c r="F90" i="41" s="1"/>
  <c r="D78" i="41"/>
  <c r="N78" i="41" s="1"/>
  <c r="D72" i="41"/>
  <c r="J72" i="41" s="1"/>
  <c r="F72" i="41" s="1"/>
  <c r="D295" i="40"/>
  <c r="E295" i="40" s="1"/>
  <c r="F295" i="40" s="1"/>
  <c r="D267" i="30"/>
  <c r="D284" i="30"/>
  <c r="J127" i="31"/>
  <c r="F127" i="31" s="1"/>
  <c r="J100" i="31"/>
  <c r="N77" i="31"/>
  <c r="F77" i="31" s="1"/>
  <c r="J47" i="41"/>
  <c r="F47" i="41" s="1"/>
  <c r="N47" i="41"/>
  <c r="D300" i="40"/>
  <c r="E300" i="40" s="1"/>
  <c r="F300" i="40" s="1"/>
  <c r="J102" i="41"/>
  <c r="F102" i="41" s="1"/>
  <c r="D238" i="40"/>
  <c r="E238" i="40" s="1"/>
  <c r="F238" i="40" s="1"/>
  <c r="D105" i="41"/>
  <c r="J105" i="41" s="1"/>
  <c r="F105" i="41" s="1"/>
  <c r="D114" i="41"/>
  <c r="J114" i="41" s="1"/>
  <c r="F114" i="41" s="1"/>
  <c r="D113" i="34"/>
  <c r="N113" i="34" s="1"/>
  <c r="D283" i="33"/>
  <c r="E283" i="33" s="1"/>
  <c r="F283" i="33" s="1"/>
  <c r="J68" i="34"/>
  <c r="F68" i="34" s="1"/>
  <c r="D296" i="33"/>
  <c r="E296" i="33" s="1"/>
  <c r="F296" i="33" s="1"/>
  <c r="J49" i="34"/>
  <c r="F49" i="34" s="1"/>
  <c r="N74" i="34"/>
  <c r="D283" i="27"/>
  <c r="N118" i="28"/>
  <c r="D201" i="27"/>
  <c r="E201" i="27" s="1"/>
  <c r="J92" i="28"/>
  <c r="F92" i="28" s="1"/>
  <c r="N89" i="28"/>
  <c r="N74" i="28"/>
  <c r="N152" i="26"/>
  <c r="D49" i="26"/>
  <c r="D132" i="37"/>
  <c r="D101" i="37"/>
  <c r="N62" i="28"/>
  <c r="J97" i="28"/>
  <c r="F97" i="28" s="1"/>
  <c r="J98" i="28"/>
  <c r="F98" i="28" s="1"/>
  <c r="I167" i="27"/>
  <c r="I168" i="27"/>
  <c r="D242" i="27"/>
  <c r="E242" i="27" s="1"/>
  <c r="F242" i="27" s="1"/>
  <c r="N172" i="41"/>
  <c r="F172" i="41" s="1"/>
  <c r="D251" i="33"/>
  <c r="E251" i="33" s="1"/>
  <c r="F251" i="33" s="1"/>
  <c r="J165" i="34"/>
  <c r="F165" i="34" s="1"/>
  <c r="D242" i="33"/>
  <c r="E242" i="33" s="1"/>
  <c r="F242" i="33" s="1"/>
  <c r="J159" i="26"/>
  <c r="D239" i="25"/>
  <c r="E239" i="25" s="1"/>
  <c r="F239" i="25" s="1"/>
  <c r="D248" i="25"/>
  <c r="N165" i="26"/>
  <c r="F165" i="26" s="1"/>
  <c r="D242" i="25"/>
  <c r="E242" i="25" s="1"/>
  <c r="F242" i="25" s="1"/>
  <c r="D83" i="37"/>
  <c r="D67" i="37"/>
  <c r="D290" i="36"/>
  <c r="E290" i="36" s="1"/>
  <c r="F290" i="36" s="1"/>
  <c r="J55" i="37"/>
  <c r="F55" i="37" s="1"/>
  <c r="D263" i="36"/>
  <c r="E263" i="36" s="1"/>
  <c r="F263" i="36" s="1"/>
  <c r="J80" i="26"/>
  <c r="F80" i="26" s="1"/>
  <c r="D283" i="25"/>
  <c r="D58" i="26"/>
  <c r="J138" i="26"/>
  <c r="F138" i="26" s="1"/>
  <c r="J148" i="26"/>
  <c r="F148" i="26" s="1"/>
  <c r="N92" i="37"/>
  <c r="F92" i="37" s="1"/>
  <c r="J92" i="37"/>
  <c r="D86" i="37"/>
  <c r="N86" i="37" s="1"/>
  <c r="D114" i="37"/>
  <c r="N114" i="37" s="1"/>
  <c r="D277" i="36"/>
  <c r="E277" i="36" s="1"/>
  <c r="F277" i="36" s="1"/>
  <c r="D300" i="36"/>
  <c r="E300" i="36" s="1"/>
  <c r="F300" i="36" s="1"/>
  <c r="D58" i="37"/>
  <c r="N58" i="37" s="1"/>
  <c r="D280" i="36"/>
  <c r="E280" i="36" s="1"/>
  <c r="F280" i="36" s="1"/>
  <c r="D63" i="37"/>
  <c r="D292" i="36"/>
  <c r="E292" i="36" s="1"/>
  <c r="F292" i="36" s="1"/>
  <c r="D70" i="37"/>
  <c r="N70" i="37" s="1"/>
  <c r="D225" i="36"/>
  <c r="E225" i="36" s="1"/>
  <c r="F225" i="36" s="1"/>
  <c r="D295" i="36"/>
  <c r="E295" i="36" s="1"/>
  <c r="F295" i="36" s="1"/>
  <c r="D227" i="36"/>
  <c r="E227" i="36" s="1"/>
  <c r="F227" i="36" s="1"/>
  <c r="D47" i="37"/>
  <c r="N47" i="37" s="1"/>
  <c r="J80" i="37"/>
  <c r="N164" i="22"/>
  <c r="N166" i="22"/>
  <c r="J159" i="22"/>
  <c r="D165" i="22"/>
  <c r="N165" i="22" s="1"/>
  <c r="D165" i="46"/>
  <c r="D165" i="35"/>
  <c r="R159" i="46"/>
  <c r="J159" i="46"/>
  <c r="N159" i="46"/>
  <c r="F159" i="46" s="1"/>
  <c r="D160" i="22"/>
  <c r="N160" i="22" s="1"/>
  <c r="F160" i="22" s="1"/>
  <c r="D160" i="46"/>
  <c r="D160" i="35"/>
  <c r="D171" i="22"/>
  <c r="N171" i="22" s="1"/>
  <c r="F171" i="22" s="1"/>
  <c r="D171" i="46"/>
  <c r="D171" i="35"/>
  <c r="R166" i="46"/>
  <c r="N166" i="46"/>
  <c r="J166" i="46"/>
  <c r="F166" i="46" s="1"/>
  <c r="D172" i="22"/>
  <c r="D172" i="46"/>
  <c r="D172" i="35"/>
  <c r="N158" i="22"/>
  <c r="F158" i="22" s="1"/>
  <c r="D170" i="22"/>
  <c r="J170" i="22" s="1"/>
  <c r="D170" i="46"/>
  <c r="D170" i="35"/>
  <c r="J158" i="46"/>
  <c r="R158" i="46"/>
  <c r="N158" i="46"/>
  <c r="F158" i="46" s="1"/>
  <c r="N164" i="46"/>
  <c r="R164" i="46"/>
  <c r="J164" i="46"/>
  <c r="F164" i="46" s="1"/>
  <c r="J162" i="35"/>
  <c r="F162" i="35" s="1"/>
  <c r="N56" i="31"/>
  <c r="J92" i="31"/>
  <c r="F92" i="31" s="1"/>
  <c r="D143" i="31"/>
  <c r="J143" i="31" s="1"/>
  <c r="F143" i="31" s="1"/>
  <c r="N151" i="31"/>
  <c r="J132" i="31"/>
  <c r="F132" i="31" s="1"/>
  <c r="J110" i="31"/>
  <c r="F110" i="31" s="1"/>
  <c r="N89" i="31"/>
  <c r="D229" i="30"/>
  <c r="E229" i="30" s="1"/>
  <c r="F229" i="30" s="1"/>
  <c r="D276" i="30"/>
  <c r="E276" i="30" s="1"/>
  <c r="F276" i="30" s="1"/>
  <c r="D279" i="30"/>
  <c r="E279" i="30" s="1"/>
  <c r="F279" i="30" s="1"/>
  <c r="D287" i="30"/>
  <c r="E287" i="30" s="1"/>
  <c r="F287" i="30" s="1"/>
  <c r="N126" i="41"/>
  <c r="D52" i="41"/>
  <c r="N52" i="41" s="1"/>
  <c r="N75" i="41"/>
  <c r="D280" i="40"/>
  <c r="E280" i="40" s="1"/>
  <c r="F280" i="40" s="1"/>
  <c r="D227" i="40"/>
  <c r="E227" i="40" s="1"/>
  <c r="F227" i="40" s="1"/>
  <c r="J51" i="41"/>
  <c r="F51" i="41" s="1"/>
  <c r="D287" i="40"/>
  <c r="E287" i="40" s="1"/>
  <c r="F287" i="40" s="1"/>
  <c r="D225" i="40"/>
  <c r="E225" i="40" s="1"/>
  <c r="F225" i="40" s="1"/>
  <c r="D219" i="40"/>
  <c r="E219" i="40" s="1"/>
  <c r="F219" i="40" s="1"/>
  <c r="D259" i="40"/>
  <c r="E259" i="40" s="1"/>
  <c r="F259" i="40" s="1"/>
  <c r="D279" i="40"/>
  <c r="E279" i="40" s="1"/>
  <c r="F279" i="40" s="1"/>
  <c r="J56" i="34"/>
  <c r="F56" i="34" s="1"/>
  <c r="N146" i="34"/>
  <c r="J127" i="34"/>
  <c r="F127" i="34" s="1"/>
  <c r="D279" i="33"/>
  <c r="E279" i="33" s="1"/>
  <c r="F279" i="33" s="1"/>
  <c r="D135" i="34"/>
  <c r="N135" i="34" s="1"/>
  <c r="D223" i="33"/>
  <c r="E223" i="33" s="1"/>
  <c r="F223" i="33" s="1"/>
  <c r="D288" i="33"/>
  <c r="E288" i="33" s="1"/>
  <c r="F288" i="33" s="1"/>
  <c r="D300" i="33"/>
  <c r="E300" i="33" s="1"/>
  <c r="F300" i="33" s="1"/>
  <c r="D268" i="33"/>
  <c r="E268" i="33" s="1"/>
  <c r="F268" i="33" s="1"/>
  <c r="N83" i="34"/>
  <c r="D52" i="28"/>
  <c r="J52" i="28" s="1"/>
  <c r="F52" i="28" s="1"/>
  <c r="N46" i="28"/>
  <c r="D229" i="27"/>
  <c r="E229" i="27" s="1"/>
  <c r="F229" i="27" s="1"/>
  <c r="D223" i="27"/>
  <c r="E223" i="27" s="1"/>
  <c r="F223" i="27" s="1"/>
  <c r="D256" i="27"/>
  <c r="E256" i="27" s="1"/>
  <c r="F256" i="27" s="1"/>
  <c r="D287" i="27"/>
  <c r="E287" i="27" s="1"/>
  <c r="F287" i="27" s="1"/>
  <c r="N134" i="28"/>
  <c r="D295" i="27"/>
  <c r="E295" i="27" s="1"/>
  <c r="F295" i="27" s="1"/>
  <c r="J110" i="28"/>
  <c r="F110" i="28" s="1"/>
  <c r="D255" i="27"/>
  <c r="E255" i="27" s="1"/>
  <c r="F255" i="27" s="1"/>
  <c r="D227" i="25"/>
  <c r="E227" i="25" s="1"/>
  <c r="F227" i="25" s="1"/>
  <c r="D300" i="25"/>
  <c r="E300" i="25" s="1"/>
  <c r="F300" i="25" s="1"/>
  <c r="N89" i="26"/>
  <c r="F115" i="26"/>
  <c r="J134" i="26"/>
  <c r="F134" i="26" s="1"/>
  <c r="D229" i="25"/>
  <c r="E229" i="25" s="1"/>
  <c r="F229" i="25" s="1"/>
  <c r="N79" i="37"/>
  <c r="F79" i="37" s="1"/>
  <c r="N104" i="37"/>
  <c r="F104" i="37" s="1"/>
  <c r="D276" i="36"/>
  <c r="E276" i="36" s="1"/>
  <c r="F276" i="36" s="1"/>
  <c r="N150" i="37"/>
  <c r="J109" i="37"/>
  <c r="F109" i="37" s="1"/>
  <c r="D223" i="36"/>
  <c r="E223" i="36" s="1"/>
  <c r="F223" i="36" s="1"/>
  <c r="J62" i="37"/>
  <c r="F62" i="37" s="1"/>
  <c r="D140" i="37"/>
  <c r="N140" i="37" s="1"/>
  <c r="N144" i="35"/>
  <c r="J134" i="22"/>
  <c r="F134" i="22" s="1"/>
  <c r="N81" i="35"/>
  <c r="F81" i="35" s="1"/>
  <c r="J149" i="35"/>
  <c r="F149" i="35" s="1"/>
  <c r="D299" i="21"/>
  <c r="E299" i="21" s="1"/>
  <c r="F299" i="21" s="1"/>
  <c r="D288" i="30"/>
  <c r="E288" i="30" s="1"/>
  <c r="F288" i="30" s="1"/>
  <c r="D86" i="31"/>
  <c r="D286" i="30"/>
  <c r="E286" i="30" s="1"/>
  <c r="F286" i="30" s="1"/>
  <c r="D48" i="31"/>
  <c r="D255" i="30"/>
  <c r="E255" i="30" s="1"/>
  <c r="F255" i="30" s="1"/>
  <c r="J134" i="31"/>
  <c r="F134" i="31" s="1"/>
  <c r="D283" i="30"/>
  <c r="D277" i="30"/>
  <c r="E277" i="30" s="1"/>
  <c r="F277" i="30" s="1"/>
  <c r="D137" i="31"/>
  <c r="D253" i="30"/>
  <c r="E253" i="30" s="1"/>
  <c r="F253" i="30" s="1"/>
  <c r="D295" i="30"/>
  <c r="E295" i="30" s="1"/>
  <c r="F295" i="30" s="1"/>
  <c r="D125" i="31"/>
  <c r="D249" i="30"/>
  <c r="E249" i="30" s="1"/>
  <c r="F249" i="30" s="1"/>
  <c r="D298" i="30"/>
  <c r="E298" i="30" s="1"/>
  <c r="F298" i="30" s="1"/>
  <c r="D66" i="31"/>
  <c r="J66" i="31" s="1"/>
  <c r="F66" i="31" s="1"/>
  <c r="D259" i="30"/>
  <c r="E259" i="30" s="1"/>
  <c r="F259" i="30" s="1"/>
  <c r="D285" i="30"/>
  <c r="E285" i="30" s="1"/>
  <c r="F285" i="30" s="1"/>
  <c r="D264" i="30"/>
  <c r="J76" i="31"/>
  <c r="D260" i="30"/>
  <c r="E260" i="30" s="1"/>
  <c r="F260" i="30" s="1"/>
  <c r="D140" i="31"/>
  <c r="J140" i="31" s="1"/>
  <c r="F140" i="31" s="1"/>
  <c r="D300" i="30"/>
  <c r="E300" i="30" s="1"/>
  <c r="F300" i="30" s="1"/>
  <c r="D291" i="30"/>
  <c r="E291" i="30" s="1"/>
  <c r="F291" i="30" s="1"/>
  <c r="D101" i="31"/>
  <c r="D247" i="30"/>
  <c r="E247" i="30" s="1"/>
  <c r="F247" i="30" s="1"/>
  <c r="D70" i="31"/>
  <c r="J70" i="31" s="1"/>
  <c r="F70" i="31" s="1"/>
  <c r="N59" i="31"/>
  <c r="F59" i="31" s="1"/>
  <c r="J102" i="31"/>
  <c r="D84" i="31"/>
  <c r="D263" i="30"/>
  <c r="E263" i="30" s="1"/>
  <c r="F263" i="30" s="1"/>
  <c r="D138" i="31"/>
  <c r="J138" i="31" s="1"/>
  <c r="F138" i="31" s="1"/>
  <c r="D275" i="30"/>
  <c r="E275" i="30" s="1"/>
  <c r="F275" i="30" s="1"/>
  <c r="D124" i="31"/>
  <c r="J124" i="31" s="1"/>
  <c r="F124" i="31" s="1"/>
  <c r="D268" i="30"/>
  <c r="D120" i="31"/>
  <c r="N120" i="31" s="1"/>
  <c r="D271" i="30"/>
  <c r="E271" i="30" s="1"/>
  <c r="F271" i="30" s="1"/>
  <c r="D296" i="30"/>
  <c r="E296" i="30" s="1"/>
  <c r="F296" i="30" s="1"/>
  <c r="D52" i="31"/>
  <c r="J52" i="31" s="1"/>
  <c r="F52" i="31" s="1"/>
  <c r="D218" i="30"/>
  <c r="E218" i="30" s="1"/>
  <c r="D219" i="30"/>
  <c r="E219" i="30" s="1"/>
  <c r="F219" i="30" s="1"/>
  <c r="D221" i="30"/>
  <c r="E221" i="30" s="1"/>
  <c r="F221" i="30" s="1"/>
  <c r="D272" i="30"/>
  <c r="E272" i="30" s="1"/>
  <c r="F272" i="30" s="1"/>
  <c r="D142" i="31"/>
  <c r="N142" i="31" s="1"/>
  <c r="D228" i="30"/>
  <c r="E228" i="30" s="1"/>
  <c r="F228" i="30" s="1"/>
  <c r="D54" i="41"/>
  <c r="D256" i="40"/>
  <c r="E256" i="40" s="1"/>
  <c r="F256" i="40" s="1"/>
  <c r="D48" i="41"/>
  <c r="D255" i="40"/>
  <c r="E255" i="40" s="1"/>
  <c r="F255" i="40" s="1"/>
  <c r="D61" i="41"/>
  <c r="J61" i="41" s="1"/>
  <c r="J55" i="41"/>
  <c r="F55" i="41" s="1"/>
  <c r="D284" i="40"/>
  <c r="E284" i="40" s="1"/>
  <c r="F284" i="40" s="1"/>
  <c r="D83" i="41"/>
  <c r="D244" i="40"/>
  <c r="E244" i="40" s="1"/>
  <c r="F244" i="40" s="1"/>
  <c r="D221" i="40"/>
  <c r="E221" i="40" s="1"/>
  <c r="F221" i="40" s="1"/>
  <c r="D81" i="41"/>
  <c r="D285" i="40"/>
  <c r="E285" i="40" s="1"/>
  <c r="F285" i="40" s="1"/>
  <c r="D267" i="40"/>
  <c r="E267" i="40" s="1"/>
  <c r="F267" i="40" s="1"/>
  <c r="D271" i="40"/>
  <c r="E271" i="40" s="1"/>
  <c r="F271" i="40" s="1"/>
  <c r="D84" i="41"/>
  <c r="D263" i="40"/>
  <c r="E263" i="40" s="1"/>
  <c r="F263" i="40" s="1"/>
  <c r="N66" i="41"/>
  <c r="J66" i="41"/>
  <c r="F66" i="41" s="1"/>
  <c r="D191" i="40"/>
  <c r="E191" i="40" s="1"/>
  <c r="D50" i="41"/>
  <c r="N50" i="41" s="1"/>
  <c r="D138" i="41"/>
  <c r="D275" i="40"/>
  <c r="E275" i="40" s="1"/>
  <c r="F275" i="40" s="1"/>
  <c r="D296" i="40"/>
  <c r="E296" i="40" s="1"/>
  <c r="F296" i="40" s="1"/>
  <c r="D288" i="40"/>
  <c r="E288" i="40" s="1"/>
  <c r="F288" i="40" s="1"/>
  <c r="D65" i="41"/>
  <c r="D241" i="40"/>
  <c r="E241" i="40" s="1"/>
  <c r="F241" i="40" s="1"/>
  <c r="D108" i="41"/>
  <c r="D268" i="40"/>
  <c r="E268" i="40" s="1"/>
  <c r="F268" i="40" s="1"/>
  <c r="D99" i="34"/>
  <c r="N99" i="34" s="1"/>
  <c r="F99" i="34" s="1"/>
  <c r="D289" i="33"/>
  <c r="E289" i="33" s="1"/>
  <c r="F289" i="33" s="1"/>
  <c r="D194" i="33"/>
  <c r="E194" i="33" s="1"/>
  <c r="D241" i="33"/>
  <c r="E241" i="33" s="1"/>
  <c r="F241" i="33" s="1"/>
  <c r="D292" i="33"/>
  <c r="E292" i="33" s="1"/>
  <c r="F292" i="33" s="1"/>
  <c r="D124" i="34"/>
  <c r="D226" i="33"/>
  <c r="E226" i="33" s="1"/>
  <c r="F226" i="33" s="1"/>
  <c r="D104" i="34"/>
  <c r="D290" i="33"/>
  <c r="E290" i="33" s="1"/>
  <c r="F290" i="33" s="1"/>
  <c r="D295" i="33"/>
  <c r="E295" i="33" s="1"/>
  <c r="F295" i="33" s="1"/>
  <c r="D225" i="33"/>
  <c r="E225" i="33" s="1"/>
  <c r="F225" i="33" s="1"/>
  <c r="D120" i="34"/>
  <c r="J120" i="34" s="1"/>
  <c r="F120" i="34" s="1"/>
  <c r="D271" i="33"/>
  <c r="E271" i="33" s="1"/>
  <c r="F271" i="33" s="1"/>
  <c r="N84" i="34"/>
  <c r="D236" i="33"/>
  <c r="E236" i="33" s="1"/>
  <c r="D243" i="33"/>
  <c r="E243" i="33" s="1"/>
  <c r="F243" i="33" s="1"/>
  <c r="D117" i="34"/>
  <c r="D293" i="33"/>
  <c r="E293" i="33" s="1"/>
  <c r="F293" i="33" s="1"/>
  <c r="J91" i="34"/>
  <c r="F91" i="34" s="1"/>
  <c r="D299" i="33"/>
  <c r="E299" i="33" s="1"/>
  <c r="F299" i="33" s="1"/>
  <c r="D264" i="33"/>
  <c r="E264" i="33" s="1"/>
  <c r="F264" i="33" s="1"/>
  <c r="D204" i="33"/>
  <c r="E204" i="33" s="1"/>
  <c r="J151" i="34"/>
  <c r="F151" i="34" s="1"/>
  <c r="D78" i="34"/>
  <c r="J78" i="34" s="1"/>
  <c r="D272" i="33"/>
  <c r="E272" i="33" s="1"/>
  <c r="F272" i="33" s="1"/>
  <c r="D136" i="34"/>
  <c r="N136" i="34" s="1"/>
  <c r="D229" i="33"/>
  <c r="E229" i="33" s="1"/>
  <c r="F229" i="33" s="1"/>
  <c r="D48" i="34"/>
  <c r="D255" i="33"/>
  <c r="E255" i="33" s="1"/>
  <c r="F255" i="33" s="1"/>
  <c r="D256" i="33"/>
  <c r="E256" i="33" s="1"/>
  <c r="F256" i="33" s="1"/>
  <c r="D122" i="34"/>
  <c r="N122" i="34" s="1"/>
  <c r="D66" i="34"/>
  <c r="J66" i="34" s="1"/>
  <c r="F66" i="34" s="1"/>
  <c r="D259" i="33"/>
  <c r="E259" i="33" s="1"/>
  <c r="F259" i="33" s="1"/>
  <c r="D105" i="34"/>
  <c r="N105" i="34" s="1"/>
  <c r="D291" i="33"/>
  <c r="E291" i="33" s="1"/>
  <c r="F291" i="33" s="1"/>
  <c r="D53" i="34"/>
  <c r="N53" i="34" s="1"/>
  <c r="D237" i="33"/>
  <c r="E237" i="33" s="1"/>
  <c r="F237" i="33" s="1"/>
  <c r="D63" i="34"/>
  <c r="D281" i="33"/>
  <c r="E281" i="33" s="1"/>
  <c r="F281" i="33" s="1"/>
  <c r="D57" i="34"/>
  <c r="N57" i="34" s="1"/>
  <c r="D280" i="33"/>
  <c r="E280" i="33" s="1"/>
  <c r="F280" i="33" s="1"/>
  <c r="D64" i="34"/>
  <c r="D221" i="33"/>
  <c r="E221" i="33" s="1"/>
  <c r="F221" i="33" s="1"/>
  <c r="D102" i="34"/>
  <c r="N102" i="34" s="1"/>
  <c r="D267" i="33"/>
  <c r="D143" i="34"/>
  <c r="J143" i="34" s="1"/>
  <c r="F143" i="34" s="1"/>
  <c r="D138" i="34"/>
  <c r="N138" i="34" s="1"/>
  <c r="D275" i="33"/>
  <c r="E275" i="33" s="1"/>
  <c r="F275" i="33" s="1"/>
  <c r="D65" i="34"/>
  <c r="N65" i="34" s="1"/>
  <c r="D153" i="34"/>
  <c r="N153" i="34" s="1"/>
  <c r="D301" i="33"/>
  <c r="E301" i="33" s="1"/>
  <c r="F301" i="33" s="1"/>
  <c r="D269" i="33"/>
  <c r="E269" i="33" s="1"/>
  <c r="F269" i="33" s="1"/>
  <c r="D263" i="33"/>
  <c r="E263" i="33" s="1"/>
  <c r="F263" i="33" s="1"/>
  <c r="D68" i="28"/>
  <c r="D282" i="27"/>
  <c r="E282" i="27" s="1"/>
  <c r="F282" i="27" s="1"/>
  <c r="D147" i="28"/>
  <c r="N147" i="28" s="1"/>
  <c r="D300" i="27"/>
  <c r="D57" i="28"/>
  <c r="D280" i="27"/>
  <c r="E280" i="27" s="1"/>
  <c r="F280" i="27" s="1"/>
  <c r="D279" i="27"/>
  <c r="E279" i="27" s="1"/>
  <c r="F279" i="27" s="1"/>
  <c r="D240" i="27"/>
  <c r="E240" i="27" s="1"/>
  <c r="F240" i="27" s="1"/>
  <c r="D106" i="28"/>
  <c r="D224" i="27"/>
  <c r="E224" i="27" s="1"/>
  <c r="F224" i="27" s="1"/>
  <c r="D195" i="27"/>
  <c r="E195" i="27" s="1"/>
  <c r="D260" i="27"/>
  <c r="E260" i="27" s="1"/>
  <c r="F260" i="27" s="1"/>
  <c r="D86" i="28"/>
  <c r="J86" i="28" s="1"/>
  <c r="F86" i="28" s="1"/>
  <c r="D197" i="27"/>
  <c r="E197" i="27" s="1"/>
  <c r="D262" i="27"/>
  <c r="E262" i="27" s="1"/>
  <c r="F262" i="27" s="1"/>
  <c r="D142" i="28"/>
  <c r="D228" i="27"/>
  <c r="E228" i="27" s="1"/>
  <c r="F228" i="27" s="1"/>
  <c r="D140" i="28"/>
  <c r="D298" i="27"/>
  <c r="E298" i="27" s="1"/>
  <c r="F298" i="27" s="1"/>
  <c r="D107" i="28"/>
  <c r="D246" i="27"/>
  <c r="E246" i="27" s="1"/>
  <c r="F246" i="27" s="1"/>
  <c r="D75" i="28"/>
  <c r="D284" i="27"/>
  <c r="E284" i="27" s="1"/>
  <c r="F284" i="27" s="1"/>
  <c r="D296" i="27"/>
  <c r="E296" i="27" s="1"/>
  <c r="F296" i="27" s="1"/>
  <c r="D83" i="28"/>
  <c r="N83" i="28" s="1"/>
  <c r="D244" i="27"/>
  <c r="E244" i="27" s="1"/>
  <c r="F244" i="27" s="1"/>
  <c r="D276" i="27"/>
  <c r="D100" i="28"/>
  <c r="D225" i="27"/>
  <c r="E225" i="27" s="1"/>
  <c r="F225" i="27" s="1"/>
  <c r="D47" i="28"/>
  <c r="N47" i="28" s="1"/>
  <c r="D238" i="27"/>
  <c r="E238" i="27" s="1"/>
  <c r="F238" i="27" s="1"/>
  <c r="D221" i="27"/>
  <c r="E221" i="27" s="1"/>
  <c r="F221" i="27" s="1"/>
  <c r="N48" i="28"/>
  <c r="D119" i="28"/>
  <c r="J119" i="28" s="1"/>
  <c r="D150" i="28"/>
  <c r="D277" i="27"/>
  <c r="E277" i="27" s="1"/>
  <c r="F277" i="27" s="1"/>
  <c r="D102" i="28"/>
  <c r="D267" i="27"/>
  <c r="E267" i="27" s="1"/>
  <c r="F267" i="27" s="1"/>
  <c r="D126" i="28"/>
  <c r="D272" i="27"/>
  <c r="E272" i="27" s="1"/>
  <c r="F272" i="27" s="1"/>
  <c r="D226" i="27"/>
  <c r="E226" i="27" s="1"/>
  <c r="F226" i="27" s="1"/>
  <c r="D237" i="27"/>
  <c r="E237" i="27" s="1"/>
  <c r="F237" i="27" s="1"/>
  <c r="D70" i="28"/>
  <c r="D220" i="27"/>
  <c r="E220" i="27" s="1"/>
  <c r="F220" i="27" s="1"/>
  <c r="D122" i="28"/>
  <c r="J122" i="28" s="1"/>
  <c r="D294" i="27"/>
  <c r="E294" i="27" s="1"/>
  <c r="F294" i="27" s="1"/>
  <c r="D200" i="27"/>
  <c r="E200" i="27" s="1"/>
  <c r="D266" i="27"/>
  <c r="E266" i="27" s="1"/>
  <c r="F266" i="27" s="1"/>
  <c r="D132" i="28"/>
  <c r="N132" i="28" s="1"/>
  <c r="D243" i="27"/>
  <c r="E243" i="27" s="1"/>
  <c r="F243" i="27" s="1"/>
  <c r="D236" i="27"/>
  <c r="D65" i="28"/>
  <c r="J65" i="28" s="1"/>
  <c r="F65" i="28" s="1"/>
  <c r="D131" i="28"/>
  <c r="N131" i="28" s="1"/>
  <c r="D248" i="27"/>
  <c r="E248" i="27" s="1"/>
  <c r="F248" i="27" s="1"/>
  <c r="D108" i="28"/>
  <c r="J108" i="28" s="1"/>
  <c r="F108" i="28" s="1"/>
  <c r="D268" i="27"/>
  <c r="E268" i="27" s="1"/>
  <c r="F268" i="27" s="1"/>
  <c r="D81" i="28"/>
  <c r="N81" i="28" s="1"/>
  <c r="D285" i="27"/>
  <c r="E285" i="27" s="1"/>
  <c r="F285" i="27" s="1"/>
  <c r="D105" i="28"/>
  <c r="D291" i="27"/>
  <c r="E291" i="27" s="1"/>
  <c r="F291" i="27" s="1"/>
  <c r="D264" i="27"/>
  <c r="E264" i="27" s="1"/>
  <c r="F264" i="27" s="1"/>
  <c r="D84" i="28"/>
  <c r="D263" i="27"/>
  <c r="E263" i="27" s="1"/>
  <c r="F263" i="27" s="1"/>
  <c r="D292" i="27"/>
  <c r="E292" i="27" s="1"/>
  <c r="F292" i="27" s="1"/>
  <c r="D138" i="28"/>
  <c r="N138" i="28" s="1"/>
  <c r="D275" i="27"/>
  <c r="E275" i="27" s="1"/>
  <c r="F275" i="27" s="1"/>
  <c r="D143" i="28"/>
  <c r="D252" i="27"/>
  <c r="E252" i="27" s="1"/>
  <c r="F252" i="27" s="1"/>
  <c r="D137" i="28"/>
  <c r="N137" i="28" s="1"/>
  <c r="D253" i="27"/>
  <c r="E253" i="27" s="1"/>
  <c r="F253" i="27" s="1"/>
  <c r="D120" i="28"/>
  <c r="N120" i="28" s="1"/>
  <c r="D271" i="27"/>
  <c r="E271" i="27" s="1"/>
  <c r="F271" i="27" s="1"/>
  <c r="D54" i="28"/>
  <c r="N54" i="28" s="1"/>
  <c r="D136" i="28"/>
  <c r="N136" i="28" s="1"/>
  <c r="D245" i="27"/>
  <c r="E245" i="27" s="1"/>
  <c r="F245" i="27" s="1"/>
  <c r="D66" i="28"/>
  <c r="D259" i="27"/>
  <c r="E259" i="27" s="1"/>
  <c r="F259" i="27" s="1"/>
  <c r="D121" i="28"/>
  <c r="D270" i="27"/>
  <c r="E270" i="27" s="1"/>
  <c r="F270" i="27" s="1"/>
  <c r="D288" i="27"/>
  <c r="E288" i="27" s="1"/>
  <c r="F288" i="27" s="1"/>
  <c r="D153" i="28"/>
  <c r="D301" i="27"/>
  <c r="E301" i="27" s="1"/>
  <c r="F301" i="27" s="1"/>
  <c r="D113" i="26"/>
  <c r="N113" i="26" s="1"/>
  <c r="D245" i="25"/>
  <c r="E245" i="25" s="1"/>
  <c r="F245" i="25" s="1"/>
  <c r="D120" i="26"/>
  <c r="D271" i="25"/>
  <c r="E271" i="25" s="1"/>
  <c r="F271" i="25" s="1"/>
  <c r="D78" i="26"/>
  <c r="D261" i="25"/>
  <c r="E261" i="25" s="1"/>
  <c r="F261" i="25" s="1"/>
  <c r="D236" i="25"/>
  <c r="E236" i="25" s="1"/>
  <c r="D243" i="25"/>
  <c r="E243" i="25" s="1"/>
  <c r="F243" i="25" s="1"/>
  <c r="D51" i="26"/>
  <c r="D279" i="25"/>
  <c r="E279" i="25" s="1"/>
  <c r="F279" i="25" s="1"/>
  <c r="D84" i="26"/>
  <c r="D263" i="25"/>
  <c r="E263" i="25" s="1"/>
  <c r="F263" i="25" s="1"/>
  <c r="J112" i="26"/>
  <c r="F112" i="26" s="1"/>
  <c r="J128" i="26"/>
  <c r="F128" i="26" s="1"/>
  <c r="D150" i="26"/>
  <c r="D277" i="25"/>
  <c r="D54" i="26"/>
  <c r="N54" i="26" s="1"/>
  <c r="D256" i="25"/>
  <c r="E256" i="25" s="1"/>
  <c r="F256" i="25" s="1"/>
  <c r="D226" i="25"/>
  <c r="E226" i="25" s="1"/>
  <c r="F226" i="25" s="1"/>
  <c r="D70" i="26"/>
  <c r="D220" i="25"/>
  <c r="E220" i="25" s="1"/>
  <c r="F220" i="25" s="1"/>
  <c r="D221" i="25"/>
  <c r="D68" i="26"/>
  <c r="D282" i="25"/>
  <c r="E282" i="25" s="1"/>
  <c r="F282" i="25" s="1"/>
  <c r="D48" i="26"/>
  <c r="N48" i="26" s="1"/>
  <c r="D255" i="25"/>
  <c r="E255" i="25" s="1"/>
  <c r="F255" i="25" s="1"/>
  <c r="D144" i="26"/>
  <c r="D276" i="25"/>
  <c r="E276" i="25" s="1"/>
  <c r="F276" i="25" s="1"/>
  <c r="D140" i="26"/>
  <c r="D298" i="25"/>
  <c r="E298" i="25" s="1"/>
  <c r="F298" i="25" s="1"/>
  <c r="D288" i="25"/>
  <c r="E288" i="25" s="1"/>
  <c r="F288" i="25" s="1"/>
  <c r="D66" i="26"/>
  <c r="D259" i="25"/>
  <c r="E259" i="25" s="1"/>
  <c r="F259" i="25" s="1"/>
  <c r="D273" i="25"/>
  <c r="E273" i="25" s="1"/>
  <c r="F273" i="25" s="1"/>
  <c r="D228" i="25"/>
  <c r="E228" i="25" s="1"/>
  <c r="F228" i="25" s="1"/>
  <c r="D290" i="25"/>
  <c r="E290" i="25" s="1"/>
  <c r="F290" i="25" s="1"/>
  <c r="D47" i="26"/>
  <c r="D238" i="25"/>
  <c r="E238" i="25" s="1"/>
  <c r="F238" i="25" s="1"/>
  <c r="D275" i="25"/>
  <c r="D88" i="26"/>
  <c r="J88" i="26" s="1"/>
  <c r="F88" i="26" s="1"/>
  <c r="D222" i="25"/>
  <c r="E222" i="25" s="1"/>
  <c r="F222" i="25" s="1"/>
  <c r="D137" i="26"/>
  <c r="D253" i="25"/>
  <c r="E253" i="25" s="1"/>
  <c r="F253" i="25" s="1"/>
  <c r="D295" i="25"/>
  <c r="E295" i="25" s="1"/>
  <c r="F295" i="25" s="1"/>
  <c r="D99" i="26"/>
  <c r="D289" i="25"/>
  <c r="E289" i="25" s="1"/>
  <c r="F289" i="25" s="1"/>
  <c r="D81" i="26"/>
  <c r="D285" i="25"/>
  <c r="E285" i="25" s="1"/>
  <c r="F285" i="25" s="1"/>
  <c r="D108" i="26"/>
  <c r="D268" i="25"/>
  <c r="E268" i="25" s="1"/>
  <c r="F268" i="25" s="1"/>
  <c r="J62" i="26"/>
  <c r="D96" i="26"/>
  <c r="D265" i="25"/>
  <c r="E265" i="25" s="1"/>
  <c r="F265" i="25" s="1"/>
  <c r="D126" i="26"/>
  <c r="D272" i="25"/>
  <c r="D86" i="26"/>
  <c r="D286" i="25"/>
  <c r="E286" i="25" s="1"/>
  <c r="F286" i="25" s="1"/>
  <c r="D129" i="26"/>
  <c r="N129" i="26" s="1"/>
  <c r="D296" i="25"/>
  <c r="E296" i="25" s="1"/>
  <c r="F296" i="25" s="1"/>
  <c r="D218" i="25"/>
  <c r="E218" i="25" s="1"/>
  <c r="F218" i="25" s="1"/>
  <c r="D75" i="26"/>
  <c r="D284" i="25"/>
  <c r="E284" i="25" s="1"/>
  <c r="F284" i="25" s="1"/>
  <c r="D264" i="25"/>
  <c r="E264" i="25" s="1"/>
  <c r="F264" i="25" s="1"/>
  <c r="D102" i="26"/>
  <c r="D267" i="25"/>
  <c r="E267" i="25" s="1"/>
  <c r="F267" i="25" s="1"/>
  <c r="D287" i="25"/>
  <c r="E287" i="25" s="1"/>
  <c r="F287" i="25" s="1"/>
  <c r="D65" i="26"/>
  <c r="N65" i="26" s="1"/>
  <c r="D241" i="25"/>
  <c r="E241" i="25" s="1"/>
  <c r="F241" i="25" s="1"/>
  <c r="D280" i="25"/>
  <c r="E280" i="25" s="1"/>
  <c r="F280" i="25" s="1"/>
  <c r="D202" i="25"/>
  <c r="E202" i="25" s="1"/>
  <c r="D269" i="25"/>
  <c r="F116" i="26"/>
  <c r="D105" i="26"/>
  <c r="J105" i="26" s="1"/>
  <c r="F105" i="26" s="1"/>
  <c r="D291" i="25"/>
  <c r="E291" i="25" s="1"/>
  <c r="F291" i="25" s="1"/>
  <c r="D72" i="26"/>
  <c r="D260" i="25"/>
  <c r="E260" i="25" s="1"/>
  <c r="F260" i="25" s="1"/>
  <c r="D100" i="26"/>
  <c r="J100" i="26" s="1"/>
  <c r="F100" i="26" s="1"/>
  <c r="D225" i="25"/>
  <c r="E225" i="25" s="1"/>
  <c r="F225" i="25" s="1"/>
  <c r="D83" i="26"/>
  <c r="D244" i="25"/>
  <c r="E244" i="25" s="1"/>
  <c r="F244" i="25" s="1"/>
  <c r="D223" i="25"/>
  <c r="E223" i="25" s="1"/>
  <c r="F223" i="25" s="1"/>
  <c r="D102" i="37"/>
  <c r="D267" i="36"/>
  <c r="E267" i="36" s="1"/>
  <c r="F267" i="36" s="1"/>
  <c r="J134" i="37"/>
  <c r="F134" i="37" s="1"/>
  <c r="D260" i="36"/>
  <c r="E260" i="36" s="1"/>
  <c r="F260" i="36" s="1"/>
  <c r="D236" i="36"/>
  <c r="E236" i="36" s="1"/>
  <c r="D243" i="36"/>
  <c r="E243" i="36" s="1"/>
  <c r="F243" i="36" s="1"/>
  <c r="D195" i="36"/>
  <c r="E195" i="36" s="1"/>
  <c r="D85" i="37"/>
  <c r="N85" i="37" s="1"/>
  <c r="N91" i="37"/>
  <c r="F91" i="37" s="1"/>
  <c r="D256" i="36"/>
  <c r="E256" i="36" s="1"/>
  <c r="F256" i="36" s="1"/>
  <c r="D264" i="36"/>
  <c r="E264" i="36" s="1"/>
  <c r="F264" i="36" s="1"/>
  <c r="D296" i="36"/>
  <c r="E296" i="36" s="1"/>
  <c r="F296" i="36" s="1"/>
  <c r="D259" i="36"/>
  <c r="E259" i="36" s="1"/>
  <c r="F259" i="36" s="1"/>
  <c r="D257" i="36"/>
  <c r="E257" i="36" s="1"/>
  <c r="F257" i="36" s="1"/>
  <c r="N74" i="37"/>
  <c r="N73" i="37"/>
  <c r="D224" i="36"/>
  <c r="E224" i="36" s="1"/>
  <c r="F224" i="36" s="1"/>
  <c r="D279" i="36"/>
  <c r="D299" i="36"/>
  <c r="E299" i="36" s="1"/>
  <c r="F299" i="36" s="1"/>
  <c r="D268" i="36"/>
  <c r="E268" i="36" s="1"/>
  <c r="F268" i="36" s="1"/>
  <c r="D283" i="36"/>
  <c r="E283" i="36" s="1"/>
  <c r="F283" i="36" s="1"/>
  <c r="D113" i="37"/>
  <c r="N113" i="37" s="1"/>
  <c r="D200" i="36"/>
  <c r="E200" i="36" s="1"/>
  <c r="D291" i="36"/>
  <c r="E291" i="36" s="1"/>
  <c r="F291" i="36" s="1"/>
  <c r="D120" i="37"/>
  <c r="D271" i="36"/>
  <c r="D138" i="37"/>
  <c r="D275" i="36"/>
  <c r="E275" i="36" s="1"/>
  <c r="F275" i="36" s="1"/>
  <c r="D272" i="36"/>
  <c r="E272" i="36" s="1"/>
  <c r="F272" i="36" s="1"/>
  <c r="N80" i="35"/>
  <c r="F80" i="35" s="1"/>
  <c r="N59" i="22"/>
  <c r="F59" i="22" s="1"/>
  <c r="J79" i="22"/>
  <c r="N142" i="35"/>
  <c r="J133" i="22"/>
  <c r="F133" i="22" s="1"/>
  <c r="J141" i="22"/>
  <c r="F141" i="22" s="1"/>
  <c r="D54" i="35"/>
  <c r="N54" i="35" s="1"/>
  <c r="D256" i="21"/>
  <c r="E256" i="21" s="1"/>
  <c r="F256" i="21" s="1"/>
  <c r="D54" i="46"/>
  <c r="D281" i="21"/>
  <c r="E281" i="21" s="1"/>
  <c r="F281" i="21" s="1"/>
  <c r="D63" i="46"/>
  <c r="D69" i="35"/>
  <c r="N69" i="35" s="1"/>
  <c r="D283" i="21"/>
  <c r="E283" i="21" s="1"/>
  <c r="F283" i="21" s="1"/>
  <c r="D69" i="46"/>
  <c r="D140" i="35"/>
  <c r="N140" i="35" s="1"/>
  <c r="D298" i="21"/>
  <c r="E298" i="21" s="1"/>
  <c r="F298" i="21" s="1"/>
  <c r="D140" i="46"/>
  <c r="J146" i="46"/>
  <c r="F146" i="46" s="1"/>
  <c r="N146" i="46"/>
  <c r="J80" i="22"/>
  <c r="D108" i="35"/>
  <c r="J108" i="35" s="1"/>
  <c r="F108" i="35" s="1"/>
  <c r="D268" i="21"/>
  <c r="E268" i="21" s="1"/>
  <c r="F268" i="21" s="1"/>
  <c r="D108" i="46"/>
  <c r="J97" i="46"/>
  <c r="F97" i="46" s="1"/>
  <c r="N97" i="46"/>
  <c r="D292" i="21"/>
  <c r="E292" i="21" s="1"/>
  <c r="F292" i="21" s="1"/>
  <c r="D111" i="46"/>
  <c r="D297" i="21"/>
  <c r="D135" i="46"/>
  <c r="N55" i="46"/>
  <c r="J55" i="46"/>
  <c r="F55" i="46" s="1"/>
  <c r="D253" i="21"/>
  <c r="E253" i="21" s="1"/>
  <c r="F253" i="21" s="1"/>
  <c r="D137" i="46"/>
  <c r="N79" i="46"/>
  <c r="F79" i="46" s="1"/>
  <c r="J79" i="46"/>
  <c r="D61" i="35"/>
  <c r="J61" i="35" s="1"/>
  <c r="D257" i="21"/>
  <c r="E257" i="21" s="1"/>
  <c r="F257" i="21" s="1"/>
  <c r="D61" i="46"/>
  <c r="D132" i="35"/>
  <c r="N132" i="35" s="1"/>
  <c r="D273" i="21"/>
  <c r="E273" i="21" s="1"/>
  <c r="F273" i="21" s="1"/>
  <c r="D132" i="46"/>
  <c r="N91" i="46"/>
  <c r="J91" i="46"/>
  <c r="F91" i="46" s="1"/>
  <c r="D300" i="21"/>
  <c r="E300" i="21" s="1"/>
  <c r="F300" i="21" s="1"/>
  <c r="D147" i="46"/>
  <c r="N127" i="46"/>
  <c r="J127" i="46"/>
  <c r="F127" i="46" s="1"/>
  <c r="D280" i="21"/>
  <c r="E280" i="21" s="1"/>
  <c r="F280" i="21" s="1"/>
  <c r="D57" i="46"/>
  <c r="D301" i="21"/>
  <c r="E301" i="21" s="1"/>
  <c r="F301" i="21" s="1"/>
  <c r="D153" i="46"/>
  <c r="D250" i="21"/>
  <c r="E250" i="21" s="1"/>
  <c r="F250" i="21" s="1"/>
  <c r="D119" i="46"/>
  <c r="D241" i="21"/>
  <c r="E241" i="21" s="1"/>
  <c r="F241" i="21" s="1"/>
  <c r="D65" i="46"/>
  <c r="N141" i="46"/>
  <c r="J141" i="46"/>
  <c r="F141" i="46" s="1"/>
  <c r="N80" i="46"/>
  <c r="F80" i="46" s="1"/>
  <c r="J80" i="46"/>
  <c r="D290" i="21"/>
  <c r="E290" i="21" s="1"/>
  <c r="F290" i="21" s="1"/>
  <c r="D104" i="46"/>
  <c r="N109" i="46"/>
  <c r="J109" i="46"/>
  <c r="F109" i="46" s="1"/>
  <c r="N92" i="46"/>
  <c r="J92" i="46"/>
  <c r="F92" i="46" s="1"/>
  <c r="D66" i="35"/>
  <c r="D259" i="21"/>
  <c r="E259" i="21" s="1"/>
  <c r="F259" i="21" s="1"/>
  <c r="D66" i="46"/>
  <c r="D274" i="21"/>
  <c r="E274" i="21" s="1"/>
  <c r="F274" i="21" s="1"/>
  <c r="D139" i="46"/>
  <c r="N89" i="46"/>
  <c r="J89" i="46"/>
  <c r="F89" i="46" s="1"/>
  <c r="D254" i="21"/>
  <c r="E254" i="21" s="1"/>
  <c r="F254" i="21" s="1"/>
  <c r="D49" i="46"/>
  <c r="D95" i="35"/>
  <c r="N95" i="35" s="1"/>
  <c r="D242" i="21"/>
  <c r="E242" i="21" s="1"/>
  <c r="F242" i="21" s="1"/>
  <c r="D95" i="46"/>
  <c r="D86" i="35"/>
  <c r="N86" i="35" s="1"/>
  <c r="D286" i="21"/>
  <c r="E286" i="21" s="1"/>
  <c r="F286" i="21" s="1"/>
  <c r="D86" i="46"/>
  <c r="D101" i="35"/>
  <c r="J101" i="35" s="1"/>
  <c r="D247" i="21"/>
  <c r="E247" i="21" s="1"/>
  <c r="F247" i="21" s="1"/>
  <c r="D101" i="46"/>
  <c r="D99" i="35"/>
  <c r="N99" i="35" s="1"/>
  <c r="D289" i="21"/>
  <c r="E289" i="21" s="1"/>
  <c r="F289" i="21" s="1"/>
  <c r="D99" i="46"/>
  <c r="D90" i="35"/>
  <c r="N90" i="35" s="1"/>
  <c r="D264" i="21"/>
  <c r="E264" i="21" s="1"/>
  <c r="F264" i="21" s="1"/>
  <c r="D90" i="46"/>
  <c r="D126" i="35"/>
  <c r="N126" i="35" s="1"/>
  <c r="D272" i="21"/>
  <c r="E272" i="21" s="1"/>
  <c r="F272" i="21" s="1"/>
  <c r="D126" i="46"/>
  <c r="D50" i="35"/>
  <c r="J50" i="35" s="1"/>
  <c r="F50" i="35" s="1"/>
  <c r="D278" i="21"/>
  <c r="D50" i="46"/>
  <c r="D123" i="35"/>
  <c r="J123" i="35" s="1"/>
  <c r="F123" i="35" s="1"/>
  <c r="D295" i="21"/>
  <c r="E295" i="21" s="1"/>
  <c r="F295" i="21" s="1"/>
  <c r="D123" i="46"/>
  <c r="D269" i="21"/>
  <c r="E269" i="21" s="1"/>
  <c r="F269" i="21" s="1"/>
  <c r="D114" i="46"/>
  <c r="D255" i="21"/>
  <c r="D48" i="46"/>
  <c r="D284" i="21"/>
  <c r="E284" i="21" s="1"/>
  <c r="F284" i="21" s="1"/>
  <c r="D75" i="46"/>
  <c r="J74" i="46"/>
  <c r="F74" i="46" s="1"/>
  <c r="N74" i="46"/>
  <c r="D244" i="21"/>
  <c r="E244" i="21" s="1"/>
  <c r="F244" i="21" s="1"/>
  <c r="D83" i="46"/>
  <c r="N81" i="46"/>
  <c r="F81" i="46" s="1"/>
  <c r="J81" i="46"/>
  <c r="D276" i="21"/>
  <c r="J56" i="46"/>
  <c r="F56" i="46" s="1"/>
  <c r="N56" i="46"/>
  <c r="D122" i="35"/>
  <c r="N122" i="35" s="1"/>
  <c r="D294" i="21"/>
  <c r="E294" i="21" s="1"/>
  <c r="F294" i="21" s="1"/>
  <c r="D122" i="46"/>
  <c r="D78" i="35"/>
  <c r="N78" i="35" s="1"/>
  <c r="F78" i="35" s="1"/>
  <c r="D261" i="21"/>
  <c r="E261" i="21" s="1"/>
  <c r="F261" i="21" s="1"/>
  <c r="D78" i="46"/>
  <c r="D271" i="21"/>
  <c r="E271" i="21" s="1"/>
  <c r="F271" i="21" s="1"/>
  <c r="D120" i="46"/>
  <c r="D248" i="21"/>
  <c r="E248" i="21" s="1"/>
  <c r="F248" i="21" s="1"/>
  <c r="D131" i="46"/>
  <c r="N110" i="46"/>
  <c r="J110" i="46"/>
  <c r="F110" i="46" s="1"/>
  <c r="D267" i="21"/>
  <c r="E267" i="21" s="1"/>
  <c r="F267" i="21" s="1"/>
  <c r="D102" i="46"/>
  <c r="N152" i="46"/>
  <c r="J152" i="46"/>
  <c r="F152" i="46" s="1"/>
  <c r="D238" i="21"/>
  <c r="E238" i="21" s="1"/>
  <c r="F238" i="21" s="1"/>
  <c r="D47" i="46"/>
  <c r="J144" i="46"/>
  <c r="F144" i="46" s="1"/>
  <c r="N144" i="46"/>
  <c r="D93" i="35"/>
  <c r="N93" i="35" s="1"/>
  <c r="D288" i="21"/>
  <c r="E288" i="21" s="1"/>
  <c r="F288" i="21" s="1"/>
  <c r="D93" i="46"/>
  <c r="D68" i="35"/>
  <c r="N68" i="35" s="1"/>
  <c r="D282" i="21"/>
  <c r="E282" i="21" s="1"/>
  <c r="F282" i="21" s="1"/>
  <c r="D68" i="46"/>
  <c r="N145" i="46"/>
  <c r="J145" i="46"/>
  <c r="F145" i="46" s="1"/>
  <c r="D275" i="21"/>
  <c r="E275" i="21" s="1"/>
  <c r="F275" i="21" s="1"/>
  <c r="D138" i="46"/>
  <c r="D150" i="35"/>
  <c r="N150" i="35" s="1"/>
  <c r="D277" i="21"/>
  <c r="E277" i="21" s="1"/>
  <c r="F277" i="21" s="1"/>
  <c r="D150" i="46"/>
  <c r="J98" i="46"/>
  <c r="F98" i="46" s="1"/>
  <c r="N98" i="46"/>
  <c r="D291" i="21"/>
  <c r="D105" i="46"/>
  <c r="D266" i="21"/>
  <c r="E266" i="21" s="1"/>
  <c r="F266" i="21" s="1"/>
  <c r="D103" i="46"/>
  <c r="D240" i="21"/>
  <c r="E240" i="21" s="1"/>
  <c r="F240" i="21" s="1"/>
  <c r="D71" i="46"/>
  <c r="N59" i="46"/>
  <c r="F59" i="46" s="1"/>
  <c r="J59" i="46"/>
  <c r="D125" i="35"/>
  <c r="J125" i="35" s="1"/>
  <c r="F125" i="35" s="1"/>
  <c r="D249" i="21"/>
  <c r="E249" i="21" s="1"/>
  <c r="F249" i="21" s="1"/>
  <c r="D125" i="46"/>
  <c r="J73" i="46"/>
  <c r="F73" i="46" s="1"/>
  <c r="N73" i="46"/>
  <c r="N128" i="46"/>
  <c r="J128" i="46"/>
  <c r="F128" i="46" s="1"/>
  <c r="D265" i="21"/>
  <c r="E265" i="21" s="1"/>
  <c r="F265" i="21" s="1"/>
  <c r="D96" i="46"/>
  <c r="N149" i="46"/>
  <c r="J149" i="46"/>
  <c r="F149" i="46" s="1"/>
  <c r="J62" i="46"/>
  <c r="N62" i="46"/>
  <c r="F62" i="46" s="1"/>
  <c r="D85" i="35"/>
  <c r="J85" i="35" s="1"/>
  <c r="F85" i="35" s="1"/>
  <c r="D262" i="21"/>
  <c r="E262" i="21" s="1"/>
  <c r="F262" i="21" s="1"/>
  <c r="D85" i="46"/>
  <c r="D51" i="35"/>
  <c r="N51" i="35" s="1"/>
  <c r="D279" i="21"/>
  <c r="E279" i="21" s="1"/>
  <c r="F279" i="21" s="1"/>
  <c r="D51" i="46"/>
  <c r="D121" i="35"/>
  <c r="J121" i="35" s="1"/>
  <c r="F121" i="35" s="1"/>
  <c r="D270" i="21"/>
  <c r="E270" i="21" s="1"/>
  <c r="F270" i="21" s="1"/>
  <c r="D121" i="46"/>
  <c r="N60" i="46"/>
  <c r="F60" i="46" s="1"/>
  <c r="J60" i="46"/>
  <c r="N116" i="46"/>
  <c r="J116" i="46"/>
  <c r="F116" i="46" s="1"/>
  <c r="D87" i="35"/>
  <c r="J87" i="35" s="1"/>
  <c r="F87" i="35" s="1"/>
  <c r="D287" i="21"/>
  <c r="E287" i="21" s="1"/>
  <c r="F287" i="21" s="1"/>
  <c r="D87" i="46"/>
  <c r="N151" i="46"/>
  <c r="J151" i="46"/>
  <c r="F151" i="46" s="1"/>
  <c r="D107" i="35"/>
  <c r="N107" i="35" s="1"/>
  <c r="D246" i="21"/>
  <c r="E246" i="21" s="1"/>
  <c r="F246" i="21" s="1"/>
  <c r="D107" i="46"/>
  <c r="D252" i="21"/>
  <c r="E252" i="21" s="1"/>
  <c r="F252" i="21" s="1"/>
  <c r="D143" i="46"/>
  <c r="N134" i="46"/>
  <c r="J134" i="46"/>
  <c r="F134" i="46" s="1"/>
  <c r="D77" i="35"/>
  <c r="J77" i="35" s="1"/>
  <c r="D239" i="21"/>
  <c r="E239" i="21" s="1"/>
  <c r="F239" i="21" s="1"/>
  <c r="D77" i="46"/>
  <c r="D113" i="35"/>
  <c r="N113" i="35" s="1"/>
  <c r="D245" i="21"/>
  <c r="E245" i="21" s="1"/>
  <c r="F245" i="21" s="1"/>
  <c r="D113" i="46"/>
  <c r="D263" i="21"/>
  <c r="E263" i="21" s="1"/>
  <c r="F263" i="21" s="1"/>
  <c r="D84" i="46"/>
  <c r="D260" i="21"/>
  <c r="E260" i="21" s="1"/>
  <c r="F260" i="21" s="1"/>
  <c r="D72" i="46"/>
  <c r="D258" i="21"/>
  <c r="E258" i="21" s="1"/>
  <c r="F258" i="21" s="1"/>
  <c r="D67" i="46"/>
  <c r="D129" i="35"/>
  <c r="J129" i="35" s="1"/>
  <c r="F129" i="35" s="1"/>
  <c r="D296" i="21"/>
  <c r="E296" i="21" s="1"/>
  <c r="F296" i="21" s="1"/>
  <c r="D129" i="46"/>
  <c r="D293" i="21"/>
  <c r="E293" i="21" s="1"/>
  <c r="F293" i="21" s="1"/>
  <c r="D117" i="46"/>
  <c r="N115" i="46"/>
  <c r="J115" i="46"/>
  <c r="F115" i="46" s="1"/>
  <c r="D237" i="21"/>
  <c r="E237" i="21" s="1"/>
  <c r="F237" i="21" s="1"/>
  <c r="D53" i="46"/>
  <c r="J133" i="46"/>
  <c r="F133" i="46" s="1"/>
  <c r="N133" i="46"/>
  <c r="D124" i="35"/>
  <c r="N124" i="35" s="1"/>
  <c r="D226" i="21"/>
  <c r="E226" i="21" s="1"/>
  <c r="F226" i="21" s="1"/>
  <c r="D124" i="46"/>
  <c r="D130" i="35"/>
  <c r="N130" i="35" s="1"/>
  <c r="D227" i="21"/>
  <c r="E227" i="21" s="1"/>
  <c r="F227" i="21" s="1"/>
  <c r="D130" i="46"/>
  <c r="D58" i="35"/>
  <c r="J58" i="35" s="1"/>
  <c r="D219" i="21"/>
  <c r="E219" i="21" s="1"/>
  <c r="F219" i="21" s="1"/>
  <c r="D58" i="46"/>
  <c r="D222" i="21"/>
  <c r="E222" i="21" s="1"/>
  <c r="F222" i="21" s="1"/>
  <c r="D88" i="46"/>
  <c r="D221" i="21"/>
  <c r="E221" i="21" s="1"/>
  <c r="F221" i="21" s="1"/>
  <c r="D64" i="46"/>
  <c r="D100" i="35"/>
  <c r="N100" i="35" s="1"/>
  <c r="F100" i="35" s="1"/>
  <c r="D225" i="21"/>
  <c r="E225" i="21" s="1"/>
  <c r="F225" i="21" s="1"/>
  <c r="D100" i="46"/>
  <c r="D224" i="21"/>
  <c r="E224" i="21" s="1"/>
  <c r="F224" i="21" s="1"/>
  <c r="D106" i="46"/>
  <c r="D76" i="35"/>
  <c r="J76" i="35" s="1"/>
  <c r="D76" i="46"/>
  <c r="D229" i="21"/>
  <c r="E229" i="21" s="1"/>
  <c r="F229" i="21" s="1"/>
  <c r="D136" i="46"/>
  <c r="D70" i="35"/>
  <c r="N70" i="35" s="1"/>
  <c r="D220" i="21"/>
  <c r="E220" i="21" s="1"/>
  <c r="F220" i="21" s="1"/>
  <c r="D70" i="46"/>
  <c r="J142" i="46"/>
  <c r="F142" i="46" s="1"/>
  <c r="N142" i="46"/>
  <c r="D118" i="35"/>
  <c r="N118" i="35" s="1"/>
  <c r="D118" i="46"/>
  <c r="D46" i="35"/>
  <c r="N46" i="35" s="1"/>
  <c r="D46" i="46"/>
  <c r="N82" i="46"/>
  <c r="J82" i="46"/>
  <c r="F82" i="46" s="1"/>
  <c r="D52" i="35"/>
  <c r="N52" i="35" s="1"/>
  <c r="D218" i="21"/>
  <c r="D52" i="46"/>
  <c r="D148" i="35"/>
  <c r="N148" i="35" s="1"/>
  <c r="D148" i="46"/>
  <c r="D94" i="35"/>
  <c r="J94" i="35" s="1"/>
  <c r="F94" i="35" s="1"/>
  <c r="D223" i="21"/>
  <c r="E223" i="21" s="1"/>
  <c r="F223" i="21" s="1"/>
  <c r="D94" i="46"/>
  <c r="D112" i="35"/>
  <c r="N112" i="35" s="1"/>
  <c r="D112" i="46"/>
  <c r="J162" i="28"/>
  <c r="F162" i="28" s="1"/>
  <c r="D157" i="28"/>
  <c r="D215" i="27"/>
  <c r="E215" i="27" s="1"/>
  <c r="D217" i="27"/>
  <c r="E217" i="27" s="1"/>
  <c r="F217" i="27" s="1"/>
  <c r="J156" i="31"/>
  <c r="D168" i="35"/>
  <c r="J168" i="35" s="1"/>
  <c r="D168" i="46"/>
  <c r="D216" i="21"/>
  <c r="D163" i="46"/>
  <c r="D215" i="21"/>
  <c r="D157" i="46"/>
  <c r="R162" i="46"/>
  <c r="J162" i="46"/>
  <c r="F162" i="46" s="1"/>
  <c r="N162" i="46"/>
  <c r="D217" i="21"/>
  <c r="D156" i="46"/>
  <c r="J169" i="46"/>
  <c r="N169" i="46"/>
  <c r="R169" i="46"/>
  <c r="F169" i="46" s="1"/>
  <c r="D170" i="31"/>
  <c r="N170" i="31" s="1"/>
  <c r="F170" i="31" s="1"/>
  <c r="D227" i="30"/>
  <c r="E227" i="30" s="1"/>
  <c r="F227" i="30" s="1"/>
  <c r="D217" i="30"/>
  <c r="D159" i="31"/>
  <c r="J159" i="31" s="1"/>
  <c r="D236" i="30"/>
  <c r="D215" i="30"/>
  <c r="D172" i="31"/>
  <c r="N172" i="31" s="1"/>
  <c r="F172" i="31" s="1"/>
  <c r="D251" i="30"/>
  <c r="E251" i="30" s="1"/>
  <c r="F251" i="30" s="1"/>
  <c r="D214" i="30"/>
  <c r="D164" i="31"/>
  <c r="D223" i="30"/>
  <c r="E223" i="30" s="1"/>
  <c r="F223" i="30" s="1"/>
  <c r="J162" i="31"/>
  <c r="D165" i="31"/>
  <c r="J165" i="31" s="1"/>
  <c r="D242" i="30"/>
  <c r="E242" i="30" s="1"/>
  <c r="F242" i="30" s="1"/>
  <c r="D166" i="31"/>
  <c r="N166" i="31" s="1"/>
  <c r="D245" i="30"/>
  <c r="E245" i="30" s="1"/>
  <c r="F245" i="30" s="1"/>
  <c r="D171" i="31"/>
  <c r="D248" i="30"/>
  <c r="E248" i="30" s="1"/>
  <c r="F248" i="30" s="1"/>
  <c r="D165" i="41"/>
  <c r="D242" i="40"/>
  <c r="E242" i="40" s="1"/>
  <c r="F242" i="40" s="1"/>
  <c r="D159" i="41"/>
  <c r="J159" i="41" s="1"/>
  <c r="F159" i="41" s="1"/>
  <c r="D236" i="40"/>
  <c r="D166" i="41"/>
  <c r="N166" i="41" s="1"/>
  <c r="D245" i="40"/>
  <c r="E245" i="40" s="1"/>
  <c r="F245" i="40" s="1"/>
  <c r="N170" i="41"/>
  <c r="F170" i="41" s="1"/>
  <c r="D204" i="41" s="1"/>
  <c r="D171" i="41"/>
  <c r="N171" i="41" s="1"/>
  <c r="F171" i="41" s="1"/>
  <c r="D248" i="40"/>
  <c r="E248" i="40" s="1"/>
  <c r="F248" i="40" s="1"/>
  <c r="J164" i="28"/>
  <c r="F164" i="28" s="1"/>
  <c r="N158" i="41"/>
  <c r="D216" i="40"/>
  <c r="D155" i="41"/>
  <c r="D214" i="40"/>
  <c r="G214" i="40" s="1"/>
  <c r="N169" i="41"/>
  <c r="F169" i="41" s="1"/>
  <c r="D211" i="40"/>
  <c r="E211" i="40" s="1"/>
  <c r="D217" i="40"/>
  <c r="D158" i="34"/>
  <c r="D219" i="33"/>
  <c r="E219" i="33" s="1"/>
  <c r="F219" i="33" s="1"/>
  <c r="D216" i="33"/>
  <c r="D217" i="33"/>
  <c r="D158" i="28"/>
  <c r="N158" i="28" s="1"/>
  <c r="D219" i="27"/>
  <c r="E219" i="27" s="1"/>
  <c r="F219" i="27" s="1"/>
  <c r="D155" i="28"/>
  <c r="D214" i="27"/>
  <c r="E214" i="27" s="1"/>
  <c r="D194" i="36"/>
  <c r="E194" i="36" s="1"/>
  <c r="D282" i="36"/>
  <c r="E282" i="36" s="1"/>
  <c r="F282" i="36" s="1"/>
  <c r="F66" i="37"/>
  <c r="D48" i="37"/>
  <c r="J48" i="37" s="1"/>
  <c r="D255" i="36"/>
  <c r="D156" i="37"/>
  <c r="N156" i="37" s="1"/>
  <c r="D215" i="36"/>
  <c r="R164" i="37"/>
  <c r="J164" i="37"/>
  <c r="N164" i="37"/>
  <c r="J161" i="46"/>
  <c r="F161" i="46" s="1"/>
  <c r="R161" i="46"/>
  <c r="N161" i="46"/>
  <c r="R167" i="35"/>
  <c r="F167" i="35" s="1"/>
  <c r="D214" i="21"/>
  <c r="E214" i="21" s="1"/>
  <c r="D155" i="46"/>
  <c r="R167" i="46"/>
  <c r="F167" i="46" s="1"/>
  <c r="N167" i="46"/>
  <c r="J167" i="46"/>
  <c r="E209" i="39"/>
  <c r="C27" i="29"/>
  <c r="B210" i="40"/>
  <c r="D155" i="22"/>
  <c r="N155" i="22" s="1"/>
  <c r="F155" i="22" s="1"/>
  <c r="D155" i="35"/>
  <c r="D161" i="35"/>
  <c r="J141" i="35"/>
  <c r="F141" i="35" s="1"/>
  <c r="J124" i="35"/>
  <c r="F124" i="35" s="1"/>
  <c r="D67" i="22"/>
  <c r="J67" i="22" s="1"/>
  <c r="F67" i="22" s="1"/>
  <c r="D67" i="35"/>
  <c r="D111" i="22"/>
  <c r="N111" i="22" s="1"/>
  <c r="D111" i="35"/>
  <c r="E297" i="21"/>
  <c r="F297" i="21" s="1"/>
  <c r="D135" i="35"/>
  <c r="D137" i="35"/>
  <c r="D73" i="22"/>
  <c r="J73" i="22" s="1"/>
  <c r="F73" i="22" s="1"/>
  <c r="D73" i="35"/>
  <c r="D91" i="22"/>
  <c r="J91" i="22" s="1"/>
  <c r="F91" i="22" s="1"/>
  <c r="D91" i="35"/>
  <c r="D147" i="22"/>
  <c r="J147" i="22" s="1"/>
  <c r="F147" i="22" s="1"/>
  <c r="D147" i="35"/>
  <c r="D127" i="22"/>
  <c r="N127" i="22" s="1"/>
  <c r="D127" i="35"/>
  <c r="D57" i="22"/>
  <c r="J57" i="22" s="1"/>
  <c r="F57" i="22" s="1"/>
  <c r="D57" i="35"/>
  <c r="D153" i="22"/>
  <c r="N153" i="22" s="1"/>
  <c r="D153" i="35"/>
  <c r="D119" i="22"/>
  <c r="N119" i="22" s="1"/>
  <c r="D119" i="35"/>
  <c r="D65" i="35"/>
  <c r="N79" i="35"/>
  <c r="F79" i="35" s="1"/>
  <c r="J79" i="35"/>
  <c r="D109" i="22"/>
  <c r="N109" i="22" s="1"/>
  <c r="D109" i="35"/>
  <c r="D92" i="22"/>
  <c r="J92" i="22" s="1"/>
  <c r="F92" i="22" s="1"/>
  <c r="D92" i="35"/>
  <c r="D72" i="22"/>
  <c r="J72" i="22" s="1"/>
  <c r="F72" i="22" s="1"/>
  <c r="D72" i="35"/>
  <c r="D117" i="22"/>
  <c r="N117" i="22" s="1"/>
  <c r="D117" i="35"/>
  <c r="D97" i="22"/>
  <c r="J97" i="22" s="1"/>
  <c r="F97" i="22" s="1"/>
  <c r="D97" i="35"/>
  <c r="D55" i="22"/>
  <c r="J55" i="22" s="1"/>
  <c r="F55" i="22" s="1"/>
  <c r="D55" i="35"/>
  <c r="D62" i="22"/>
  <c r="N62" i="22" s="1"/>
  <c r="D62" i="35"/>
  <c r="D145" i="22"/>
  <c r="N145" i="22" s="1"/>
  <c r="D145" i="35"/>
  <c r="J54" i="35"/>
  <c r="F54" i="35" s="1"/>
  <c r="D120" i="22"/>
  <c r="N120" i="22" s="1"/>
  <c r="D120" i="35"/>
  <c r="D63" i="35"/>
  <c r="D128" i="22"/>
  <c r="N128" i="22" s="1"/>
  <c r="D128" i="35"/>
  <c r="D106" i="35"/>
  <c r="D104" i="22"/>
  <c r="J104" i="22" s="1"/>
  <c r="D104" i="35"/>
  <c r="D96" i="22"/>
  <c r="J96" i="22" s="1"/>
  <c r="D96" i="35"/>
  <c r="D131" i="22"/>
  <c r="D131" i="35"/>
  <c r="N133" i="35"/>
  <c r="J133" i="35"/>
  <c r="F133" i="35" s="1"/>
  <c r="D139" i="22"/>
  <c r="N139" i="22" s="1"/>
  <c r="D139" i="35"/>
  <c r="D47" i="35"/>
  <c r="D89" i="22"/>
  <c r="N89" i="22" s="1"/>
  <c r="D89" i="35"/>
  <c r="D88" i="35"/>
  <c r="D49" i="22"/>
  <c r="N49" i="22" s="1"/>
  <c r="D49" i="35"/>
  <c r="D64" i="22"/>
  <c r="N64" i="22" s="1"/>
  <c r="D64" i="35"/>
  <c r="J134" i="35"/>
  <c r="F134" i="35" s="1"/>
  <c r="D116" i="22"/>
  <c r="J116" i="22" s="1"/>
  <c r="D116" i="35"/>
  <c r="D115" i="22"/>
  <c r="J115" i="22" s="1"/>
  <c r="F115" i="22" s="1"/>
  <c r="D115" i="35"/>
  <c r="N76" i="35"/>
  <c r="F76" i="35" s="1"/>
  <c r="D152" i="22"/>
  <c r="N152" i="22" s="1"/>
  <c r="D152" i="35"/>
  <c r="D129" i="22"/>
  <c r="N129" i="22" s="1"/>
  <c r="D112" i="22"/>
  <c r="N112" i="22" s="1"/>
  <c r="D136" i="22"/>
  <c r="N136" i="22" s="1"/>
  <c r="D136" i="35"/>
  <c r="D114" i="22"/>
  <c r="N114" i="22" s="1"/>
  <c r="D114" i="35"/>
  <c r="D48" i="22"/>
  <c r="N48" i="22" s="1"/>
  <c r="D48" i="35"/>
  <c r="D75" i="22"/>
  <c r="N75" i="22" s="1"/>
  <c r="D75" i="35"/>
  <c r="D74" i="22"/>
  <c r="J74" i="22" s="1"/>
  <c r="F74" i="22" s="1"/>
  <c r="D74" i="35"/>
  <c r="D83" i="22"/>
  <c r="N83" i="22" s="1"/>
  <c r="D83" i="35"/>
  <c r="D84" i="22"/>
  <c r="J84" i="22" s="1"/>
  <c r="F84" i="22" s="1"/>
  <c r="D84" i="35"/>
  <c r="D102" i="22"/>
  <c r="N102" i="22" s="1"/>
  <c r="D102" i="35"/>
  <c r="N61" i="35"/>
  <c r="F61" i="35" s="1"/>
  <c r="D146" i="22"/>
  <c r="N146" i="22" s="1"/>
  <c r="D146" i="35"/>
  <c r="D47" i="22"/>
  <c r="J47" i="22" s="1"/>
  <c r="D138" i="22"/>
  <c r="J138" i="22" s="1"/>
  <c r="F138" i="22" s="1"/>
  <c r="D138" i="35"/>
  <c r="D105" i="22"/>
  <c r="J105" i="22" s="1"/>
  <c r="D105" i="35"/>
  <c r="D103" i="22"/>
  <c r="J103" i="22" s="1"/>
  <c r="D103" i="35"/>
  <c r="D71" i="22"/>
  <c r="J71" i="22" s="1"/>
  <c r="F71" i="22" s="1"/>
  <c r="D71" i="35"/>
  <c r="N59" i="35"/>
  <c r="F59" i="35" s="1"/>
  <c r="J59" i="35"/>
  <c r="D110" i="22"/>
  <c r="N110" i="22" s="1"/>
  <c r="D110" i="35"/>
  <c r="D53" i="35"/>
  <c r="D56" i="22"/>
  <c r="N56" i="22" s="1"/>
  <c r="D56" i="35"/>
  <c r="D60" i="22"/>
  <c r="N60" i="22" s="1"/>
  <c r="D60" i="35"/>
  <c r="D98" i="22"/>
  <c r="J98" i="22" s="1"/>
  <c r="D98" i="35"/>
  <c r="D82" i="22"/>
  <c r="J82" i="22" s="1"/>
  <c r="F82" i="22" s="1"/>
  <c r="D82" i="35"/>
  <c r="D151" i="22"/>
  <c r="J151" i="22" s="1"/>
  <c r="F151" i="22" s="1"/>
  <c r="D151" i="35"/>
  <c r="D143" i="22"/>
  <c r="N143" i="22" s="1"/>
  <c r="D143" i="35"/>
  <c r="N168" i="41"/>
  <c r="F168" i="41" s="1"/>
  <c r="D211" i="33"/>
  <c r="E211" i="33" s="1"/>
  <c r="N157" i="37"/>
  <c r="V157" i="37"/>
  <c r="R157" i="37"/>
  <c r="V155" i="37"/>
  <c r="R155" i="37"/>
  <c r="R160" i="37"/>
  <c r="V160" i="37"/>
  <c r="B210" i="36"/>
  <c r="J171" i="37"/>
  <c r="J156" i="37"/>
  <c r="V156" i="37"/>
  <c r="R156" i="37"/>
  <c r="J158" i="37"/>
  <c r="V158" i="37"/>
  <c r="R158" i="37"/>
  <c r="N168" i="35"/>
  <c r="R168" i="35"/>
  <c r="F168" i="35" s="1"/>
  <c r="D157" i="22"/>
  <c r="N157" i="22" s="1"/>
  <c r="F157" i="22" s="1"/>
  <c r="D157" i="35"/>
  <c r="D156" i="22"/>
  <c r="N156" i="22" s="1"/>
  <c r="F156" i="22" s="1"/>
  <c r="D156" i="35"/>
  <c r="D163" i="22"/>
  <c r="J163" i="22" s="1"/>
  <c r="F163" i="22" s="1"/>
  <c r="D163" i="35"/>
  <c r="N169" i="35"/>
  <c r="R169" i="35"/>
  <c r="F169" i="35" s="1"/>
  <c r="F79" i="41"/>
  <c r="Q175" i="40"/>
  <c r="O175" i="40" s="1"/>
  <c r="D175" i="40" s="1"/>
  <c r="Q177" i="40"/>
  <c r="O177" i="40" s="1"/>
  <c r="D177" i="40" s="1"/>
  <c r="Q176" i="40"/>
  <c r="O176" i="40" s="1"/>
  <c r="D176" i="40" s="1"/>
  <c r="D131" i="41"/>
  <c r="N149" i="41"/>
  <c r="J149" i="41"/>
  <c r="F149" i="41" s="1"/>
  <c r="E218" i="40"/>
  <c r="N98" i="41"/>
  <c r="J98" i="41"/>
  <c r="R20" i="41"/>
  <c r="N20" i="41"/>
  <c r="J20" i="41"/>
  <c r="F20" i="41" s="1"/>
  <c r="D106" i="41"/>
  <c r="E224" i="40"/>
  <c r="F224" i="40" s="1"/>
  <c r="D201" i="40"/>
  <c r="E201" i="40" s="1"/>
  <c r="J117" i="41"/>
  <c r="F117" i="41" s="1"/>
  <c r="N117" i="41"/>
  <c r="D144" i="41"/>
  <c r="E276" i="40"/>
  <c r="F276" i="40" s="1"/>
  <c r="N73" i="41"/>
  <c r="J73" i="41"/>
  <c r="F73" i="41" s="1"/>
  <c r="E301" i="40"/>
  <c r="F301" i="40" s="1"/>
  <c r="D153" i="41"/>
  <c r="D39" i="41"/>
  <c r="J39" i="41" s="1"/>
  <c r="F39" i="41" s="1"/>
  <c r="D189" i="40"/>
  <c r="E189" i="40" s="1"/>
  <c r="D206" i="40"/>
  <c r="E206" i="40" s="1"/>
  <c r="E229" i="40"/>
  <c r="F229" i="40" s="1"/>
  <c r="D136" i="41"/>
  <c r="J52" i="41"/>
  <c r="F52" i="41" s="1"/>
  <c r="N167" i="41"/>
  <c r="F167" i="41" s="1"/>
  <c r="J167" i="41"/>
  <c r="N80" i="41"/>
  <c r="J80" i="41"/>
  <c r="D122" i="41"/>
  <c r="E294" i="40"/>
  <c r="F294" i="40" s="1"/>
  <c r="E222" i="40"/>
  <c r="F222" i="40" s="1"/>
  <c r="D198" i="40"/>
  <c r="E198" i="40" s="1"/>
  <c r="D88" i="41"/>
  <c r="D188" i="40"/>
  <c r="D36" i="41"/>
  <c r="J36" i="41" s="1"/>
  <c r="F36" i="41" s="1"/>
  <c r="D96" i="41"/>
  <c r="E265" i="40"/>
  <c r="F265" i="40" s="1"/>
  <c r="D139" i="41"/>
  <c r="E274" i="40"/>
  <c r="F274" i="40" s="1"/>
  <c r="D209" i="40"/>
  <c r="N105" i="41"/>
  <c r="D49" i="41"/>
  <c r="D103" i="41"/>
  <c r="E266" i="40"/>
  <c r="F266" i="40" s="1"/>
  <c r="R3" i="41"/>
  <c r="J3" i="41"/>
  <c r="F3" i="41" s="1"/>
  <c r="D186" i="41" s="1"/>
  <c r="E186" i="41" s="1"/>
  <c r="N3" i="41"/>
  <c r="D104" i="41"/>
  <c r="E290" i="40"/>
  <c r="F290" i="40" s="1"/>
  <c r="N115" i="41"/>
  <c r="J115" i="41"/>
  <c r="F115" i="41" s="1"/>
  <c r="D202" i="40"/>
  <c r="E202" i="40" s="1"/>
  <c r="N150" i="41"/>
  <c r="J150" i="41"/>
  <c r="F150" i="41" s="1"/>
  <c r="J157" i="41"/>
  <c r="F157" i="41" s="1"/>
  <c r="N157" i="41"/>
  <c r="D64" i="41"/>
  <c r="D194" i="40"/>
  <c r="E194" i="40" s="1"/>
  <c r="D125" i="41"/>
  <c r="E249" i="40"/>
  <c r="F249" i="40" s="1"/>
  <c r="D121" i="41"/>
  <c r="E270" i="40"/>
  <c r="F270" i="40" s="1"/>
  <c r="D210" i="40"/>
  <c r="D70" i="41"/>
  <c r="E220" i="40"/>
  <c r="F220" i="40" s="1"/>
  <c r="D195" i="40"/>
  <c r="E195" i="40" s="1"/>
  <c r="D130" i="41"/>
  <c r="D205" i="40"/>
  <c r="E205" i="40" s="1"/>
  <c r="J69" i="41"/>
  <c r="F69" i="41" s="1"/>
  <c r="N69" i="41"/>
  <c r="D191" i="41"/>
  <c r="E191" i="41" s="1"/>
  <c r="D86" i="41"/>
  <c r="E286" i="40"/>
  <c r="F286" i="40" s="1"/>
  <c r="D18" i="41"/>
  <c r="D186" i="40"/>
  <c r="E186" i="40" s="1"/>
  <c r="N165" i="41"/>
  <c r="J165" i="41"/>
  <c r="N151" i="41"/>
  <c r="J151" i="41"/>
  <c r="F151" i="41" s="1"/>
  <c r="D135" i="41"/>
  <c r="E297" i="40"/>
  <c r="F297" i="40" s="1"/>
  <c r="D143" i="41"/>
  <c r="E252" i="40"/>
  <c r="F252" i="40" s="1"/>
  <c r="J110" i="41"/>
  <c r="F110" i="41" s="1"/>
  <c r="N110" i="41"/>
  <c r="N56" i="41"/>
  <c r="J56" i="41"/>
  <c r="F56" i="41" s="1"/>
  <c r="D148" i="41"/>
  <c r="D208" i="40"/>
  <c r="E208" i="40" s="1"/>
  <c r="D77" i="41"/>
  <c r="E239" i="40"/>
  <c r="F239" i="40" s="1"/>
  <c r="D76" i="41"/>
  <c r="D196" i="40"/>
  <c r="E196" i="40" s="1"/>
  <c r="D190" i="41"/>
  <c r="N93" i="41"/>
  <c r="J93" i="41"/>
  <c r="F93" i="41" s="1"/>
  <c r="D25" i="41"/>
  <c r="J85" i="41"/>
  <c r="F85" i="41" s="1"/>
  <c r="N85" i="41"/>
  <c r="E253" i="40"/>
  <c r="F253" i="40" s="1"/>
  <c r="D137" i="41"/>
  <c r="D57" i="41"/>
  <c r="D53" i="41"/>
  <c r="E237" i="40"/>
  <c r="F237" i="40" s="1"/>
  <c r="D182" i="40"/>
  <c r="D2" i="41"/>
  <c r="D100" i="41"/>
  <c r="D200" i="40"/>
  <c r="E200" i="40" s="1"/>
  <c r="D187" i="40"/>
  <c r="E187" i="40" s="1"/>
  <c r="D22" i="41"/>
  <c r="D133" i="41"/>
  <c r="E272" i="40"/>
  <c r="F272" i="40" s="1"/>
  <c r="N21" i="41"/>
  <c r="R21" i="41"/>
  <c r="J21" i="41"/>
  <c r="F21" i="41" s="1"/>
  <c r="J60" i="41"/>
  <c r="N60" i="41"/>
  <c r="N145" i="41"/>
  <c r="J145" i="41"/>
  <c r="F145" i="41" s="1"/>
  <c r="D68" i="41"/>
  <c r="E282" i="40"/>
  <c r="F282" i="40" s="1"/>
  <c r="J9" i="41"/>
  <c r="F9" i="41" s="1"/>
  <c r="N9" i="41"/>
  <c r="R9" i="41"/>
  <c r="E258" i="40"/>
  <c r="F258" i="40" s="1"/>
  <c r="D67" i="41"/>
  <c r="D17" i="41"/>
  <c r="R16" i="41"/>
  <c r="N16" i="41"/>
  <c r="J16" i="41"/>
  <c r="F16" i="41" s="1"/>
  <c r="R13" i="41"/>
  <c r="N13" i="41"/>
  <c r="J13" i="41"/>
  <c r="F13" i="41" s="1"/>
  <c r="D199" i="40"/>
  <c r="E199" i="40" s="1"/>
  <c r="D204" i="40"/>
  <c r="E204" i="40" s="1"/>
  <c r="D111" i="41"/>
  <c r="E292" i="40"/>
  <c r="F292" i="40" s="1"/>
  <c r="D87" i="41"/>
  <c r="D71" i="41"/>
  <c r="E240" i="40"/>
  <c r="F240" i="40" s="1"/>
  <c r="N116" i="41"/>
  <c r="J116" i="41"/>
  <c r="F116" i="41" s="1"/>
  <c r="D59" i="41"/>
  <c r="E243" i="40"/>
  <c r="F243" i="40" s="1"/>
  <c r="D142" i="41"/>
  <c r="E228" i="40"/>
  <c r="F228" i="40" s="1"/>
  <c r="D207" i="40"/>
  <c r="E207" i="40" s="1"/>
  <c r="D63" i="41"/>
  <c r="E281" i="40"/>
  <c r="F281" i="40" s="1"/>
  <c r="D140" i="41"/>
  <c r="E298" i="40"/>
  <c r="F298" i="40" s="1"/>
  <c r="N14" i="41"/>
  <c r="J14" i="41"/>
  <c r="F14" i="41" s="1"/>
  <c r="R14" i="41"/>
  <c r="D82" i="41"/>
  <c r="D197" i="40"/>
  <c r="E197" i="40" s="1"/>
  <c r="E273" i="40"/>
  <c r="F273" i="40" s="1"/>
  <c r="D132" i="41"/>
  <c r="Q171" i="40"/>
  <c r="O171" i="40" s="1"/>
  <c r="D171" i="40" s="1"/>
  <c r="Q169" i="40"/>
  <c r="O169" i="40" s="1"/>
  <c r="Q170" i="40"/>
  <c r="O170" i="40" s="1"/>
  <c r="D170" i="40" s="1"/>
  <c r="D101" i="41"/>
  <c r="E247" i="40"/>
  <c r="F247" i="40" s="1"/>
  <c r="D141" i="41"/>
  <c r="E299" i="40"/>
  <c r="F299" i="40" s="1"/>
  <c r="D113" i="41"/>
  <c r="J156" i="41"/>
  <c r="F156" i="41" s="1"/>
  <c r="N156" i="41"/>
  <c r="J134" i="41"/>
  <c r="F134" i="41" s="1"/>
  <c r="N134" i="41"/>
  <c r="D10" i="41"/>
  <c r="D184" i="40"/>
  <c r="E184" i="40" s="1"/>
  <c r="N129" i="41"/>
  <c r="J129" i="41"/>
  <c r="F129" i="41" s="1"/>
  <c r="N128" i="41"/>
  <c r="J128" i="41"/>
  <c r="F128" i="41" s="1"/>
  <c r="D99" i="41"/>
  <c r="E289" i="40"/>
  <c r="F289" i="40" s="1"/>
  <c r="N127" i="41"/>
  <c r="J127" i="41"/>
  <c r="F127" i="41" s="1"/>
  <c r="D58" i="41"/>
  <c r="D193" i="40"/>
  <c r="E193" i="40" s="1"/>
  <c r="N94" i="41"/>
  <c r="J94" i="41"/>
  <c r="N124" i="41"/>
  <c r="J124" i="41"/>
  <c r="F124" i="41" s="1"/>
  <c r="D147" i="41"/>
  <c r="J91" i="41"/>
  <c r="F91" i="41" s="1"/>
  <c r="N91" i="41"/>
  <c r="D123" i="41"/>
  <c r="D107" i="41"/>
  <c r="E246" i="40"/>
  <c r="F246" i="40" s="1"/>
  <c r="D192" i="40"/>
  <c r="E192" i="40" s="1"/>
  <c r="J109" i="41"/>
  <c r="F109" i="41" s="1"/>
  <c r="N109" i="41"/>
  <c r="N152" i="41"/>
  <c r="J152" i="41"/>
  <c r="F152" i="41" s="1"/>
  <c r="D6" i="41"/>
  <c r="E278" i="40"/>
  <c r="R12" i="41"/>
  <c r="N12" i="41"/>
  <c r="J12" i="41"/>
  <c r="F12" i="41" s="1"/>
  <c r="D187" i="41" s="1"/>
  <c r="E187" i="41" s="1"/>
  <c r="D118" i="41"/>
  <c r="D203" i="40"/>
  <c r="E203" i="40" s="1"/>
  <c r="J95" i="41"/>
  <c r="N95" i="41"/>
  <c r="Q172" i="40"/>
  <c r="O172" i="40" s="1"/>
  <c r="D172" i="40" s="1"/>
  <c r="D177" i="41" s="1"/>
  <c r="J177" i="41" s="1"/>
  <c r="F177" i="41" s="1"/>
  <c r="Q173" i="40"/>
  <c r="O173" i="40" s="1"/>
  <c r="D173" i="40" s="1"/>
  <c r="D178" i="41" s="1"/>
  <c r="J178" i="41" s="1"/>
  <c r="F178" i="41" s="1"/>
  <c r="Q174" i="40"/>
  <c r="O174" i="40" s="1"/>
  <c r="D174" i="40" s="1"/>
  <c r="D185" i="40"/>
  <c r="E185" i="40" s="1"/>
  <c r="D182" i="36"/>
  <c r="N4" i="37"/>
  <c r="R4" i="37"/>
  <c r="D190" i="37"/>
  <c r="E190" i="37" s="1"/>
  <c r="D187" i="36"/>
  <c r="D184" i="36"/>
  <c r="E184" i="36" s="1"/>
  <c r="D4" i="22"/>
  <c r="D4" i="35"/>
  <c r="D16" i="22"/>
  <c r="R16" i="22" s="1"/>
  <c r="D16" i="35"/>
  <c r="D12" i="22"/>
  <c r="R12" i="22" s="1"/>
  <c r="D12" i="35"/>
  <c r="D8" i="22"/>
  <c r="R8" i="22" s="1"/>
  <c r="D8" i="35"/>
  <c r="D20" i="22"/>
  <c r="R20" i="22" s="1"/>
  <c r="D20" i="35"/>
  <c r="R24" i="35"/>
  <c r="N24" i="35"/>
  <c r="J24" i="35"/>
  <c r="F24" i="35" s="1"/>
  <c r="D184" i="38"/>
  <c r="E184" i="38" s="1"/>
  <c r="Q171" i="38"/>
  <c r="O171" i="38" s="1"/>
  <c r="D171" i="38" s="1"/>
  <c r="D176" i="39" s="1"/>
  <c r="J176" i="39" s="1"/>
  <c r="F176" i="39" s="1"/>
  <c r="Q169" i="38"/>
  <c r="O169" i="38" s="1"/>
  <c r="Q170" i="38"/>
  <c r="O170" i="38" s="1"/>
  <c r="D170" i="38" s="1"/>
  <c r="E289" i="38"/>
  <c r="F289" i="38" s="1"/>
  <c r="D99" i="39"/>
  <c r="N82" i="39"/>
  <c r="J82" i="39"/>
  <c r="F82" i="39" s="1"/>
  <c r="N97" i="39"/>
  <c r="J97" i="39"/>
  <c r="F97" i="39" s="1"/>
  <c r="N8" i="39"/>
  <c r="J8" i="39"/>
  <c r="F8" i="39" s="1"/>
  <c r="R8" i="39"/>
  <c r="N120" i="39"/>
  <c r="J120" i="39"/>
  <c r="F120" i="39" s="1"/>
  <c r="D50" i="39"/>
  <c r="D111" i="39"/>
  <c r="E292" i="38"/>
  <c r="F292" i="38" s="1"/>
  <c r="D14" i="39"/>
  <c r="E232" i="38"/>
  <c r="F232" i="38" s="1"/>
  <c r="D185" i="38"/>
  <c r="E185" i="38" s="1"/>
  <c r="D126" i="39"/>
  <c r="E272" i="38"/>
  <c r="F272" i="38" s="1"/>
  <c r="D57" i="39"/>
  <c r="E280" i="38"/>
  <c r="F280" i="38" s="1"/>
  <c r="D117" i="39"/>
  <c r="E293" i="38"/>
  <c r="F293" i="38" s="1"/>
  <c r="N12" i="39"/>
  <c r="R12" i="39"/>
  <c r="J12" i="39"/>
  <c r="F12" i="39" s="1"/>
  <c r="J140" i="39"/>
  <c r="F140" i="39" s="1"/>
  <c r="N140" i="39"/>
  <c r="N161" i="39"/>
  <c r="J161" i="39"/>
  <c r="E275" i="38"/>
  <c r="F275" i="38" s="1"/>
  <c r="N89" i="39"/>
  <c r="J89" i="39"/>
  <c r="F89" i="39" s="1"/>
  <c r="D202" i="38"/>
  <c r="E202" i="38" s="1"/>
  <c r="D112" i="39"/>
  <c r="D46" i="39"/>
  <c r="D191" i="38"/>
  <c r="D6" i="39"/>
  <c r="E231" i="38"/>
  <c r="F231" i="38" s="1"/>
  <c r="B211" i="38"/>
  <c r="B209" i="38"/>
  <c r="D118" i="39"/>
  <c r="D203" i="38"/>
  <c r="E203" i="38" s="1"/>
  <c r="D53" i="39"/>
  <c r="E237" i="38"/>
  <c r="F237" i="38" s="1"/>
  <c r="N109" i="39"/>
  <c r="J109" i="39"/>
  <c r="F109" i="39" s="1"/>
  <c r="N10" i="39"/>
  <c r="J10" i="39"/>
  <c r="F10" i="39" s="1"/>
  <c r="R10" i="39"/>
  <c r="D132" i="39"/>
  <c r="E273" i="38"/>
  <c r="F273" i="38" s="1"/>
  <c r="R11" i="39"/>
  <c r="N11" i="39"/>
  <c r="J11" i="39"/>
  <c r="F11" i="39" s="1"/>
  <c r="N136" i="39"/>
  <c r="J136" i="39"/>
  <c r="F136" i="39" s="1"/>
  <c r="R25" i="39"/>
  <c r="N25" i="39"/>
  <c r="J25" i="39"/>
  <c r="F25" i="39" s="1"/>
  <c r="N130" i="39"/>
  <c r="J130" i="39"/>
  <c r="F130" i="39" s="1"/>
  <c r="N66" i="39"/>
  <c r="J66" i="39"/>
  <c r="F66" i="39" s="1"/>
  <c r="D81" i="39"/>
  <c r="E285" i="38"/>
  <c r="F285" i="38" s="1"/>
  <c r="N94" i="39"/>
  <c r="J94" i="39"/>
  <c r="F94" i="39" s="1"/>
  <c r="N165" i="39"/>
  <c r="J165" i="39"/>
  <c r="F165" i="39" s="1"/>
  <c r="D96" i="39"/>
  <c r="E265" i="38"/>
  <c r="F265" i="38" s="1"/>
  <c r="N15" i="39"/>
  <c r="R15" i="39"/>
  <c r="J15" i="39"/>
  <c r="F15" i="39" s="1"/>
  <c r="J103" i="39"/>
  <c r="N103" i="39"/>
  <c r="D159" i="39"/>
  <c r="N110" i="39"/>
  <c r="J110" i="39"/>
  <c r="F110" i="39" s="1"/>
  <c r="D49" i="39"/>
  <c r="N171" i="39"/>
  <c r="F171" i="39" s="1"/>
  <c r="J171" i="39"/>
  <c r="E288" i="38"/>
  <c r="F288" i="38" s="1"/>
  <c r="D93" i="39"/>
  <c r="N84" i="39"/>
  <c r="J84" i="39"/>
  <c r="F84" i="39" s="1"/>
  <c r="D205" i="38"/>
  <c r="E205" i="38" s="1"/>
  <c r="D187" i="38"/>
  <c r="E187" i="38" s="1"/>
  <c r="E244" i="38"/>
  <c r="F244" i="38" s="1"/>
  <c r="D83" i="39"/>
  <c r="E218" i="38"/>
  <c r="N145" i="39"/>
  <c r="J145" i="39"/>
  <c r="F145" i="39" s="1"/>
  <c r="N73" i="39"/>
  <c r="J73" i="39"/>
  <c r="F73" i="39" s="1"/>
  <c r="D88" i="39"/>
  <c r="E222" i="38"/>
  <c r="F222" i="38" s="1"/>
  <c r="D198" i="38"/>
  <c r="E198" i="38" s="1"/>
  <c r="N7" i="39"/>
  <c r="R7" i="39"/>
  <c r="J7" i="39"/>
  <c r="F7" i="39" s="1"/>
  <c r="J151" i="39"/>
  <c r="F151" i="39" s="1"/>
  <c r="N151" i="39"/>
  <c r="D95" i="39"/>
  <c r="E242" i="38"/>
  <c r="F242" i="38" s="1"/>
  <c r="N70" i="39"/>
  <c r="J70" i="39"/>
  <c r="F70" i="39" s="1"/>
  <c r="N102" i="39"/>
  <c r="F102" i="39" s="1"/>
  <c r="J102" i="39"/>
  <c r="E262" i="38"/>
  <c r="F262" i="38" s="1"/>
  <c r="D85" i="39"/>
  <c r="J124" i="39"/>
  <c r="F124" i="39" s="1"/>
  <c r="N124" i="39"/>
  <c r="D76" i="39"/>
  <c r="D196" i="38"/>
  <c r="E196" i="38" s="1"/>
  <c r="R5" i="39"/>
  <c r="J5" i="39"/>
  <c r="F5" i="39" s="1"/>
  <c r="N5" i="39"/>
  <c r="J22" i="39"/>
  <c r="F22" i="39" s="1"/>
  <c r="R22" i="39"/>
  <c r="N22" i="39"/>
  <c r="D75" i="39"/>
  <c r="E284" i="38"/>
  <c r="F284" i="38" s="1"/>
  <c r="D114" i="39"/>
  <c r="E269" i="38"/>
  <c r="F269" i="38" s="1"/>
  <c r="E279" i="38"/>
  <c r="F279" i="38" s="1"/>
  <c r="D51" i="39"/>
  <c r="D137" i="39"/>
  <c r="E253" i="38"/>
  <c r="F253" i="38" s="1"/>
  <c r="D65" i="39"/>
  <c r="E241" i="38"/>
  <c r="F241" i="38" s="1"/>
  <c r="J80" i="39"/>
  <c r="N80" i="39"/>
  <c r="F80" i="39" s="1"/>
  <c r="D3" i="39"/>
  <c r="D183" i="38"/>
  <c r="E183" i="38" s="1"/>
  <c r="E252" i="38"/>
  <c r="F252" i="38" s="1"/>
  <c r="D143" i="39"/>
  <c r="E287" i="38"/>
  <c r="F287" i="38" s="1"/>
  <c r="D87" i="39"/>
  <c r="D199" i="38"/>
  <c r="E199" i="38" s="1"/>
  <c r="E271" i="38"/>
  <c r="F271" i="38" s="1"/>
  <c r="D21" i="39"/>
  <c r="D149" i="39"/>
  <c r="E251" i="38"/>
  <c r="F251" i="38" s="1"/>
  <c r="D69" i="39"/>
  <c r="E283" i="38"/>
  <c r="F283" i="38" s="1"/>
  <c r="D186" i="38"/>
  <c r="E186" i="38" s="1"/>
  <c r="N131" i="39"/>
  <c r="J131" i="39"/>
  <c r="F131" i="39" s="1"/>
  <c r="N58" i="39"/>
  <c r="J58" i="39"/>
  <c r="J105" i="39"/>
  <c r="N105" i="39"/>
  <c r="J104" i="39"/>
  <c r="N104" i="39"/>
  <c r="F104" i="39" s="1"/>
  <c r="Q176" i="38"/>
  <c r="O176" i="38" s="1"/>
  <c r="D176" i="38" s="1"/>
  <c r="D181" i="39" s="1"/>
  <c r="J181" i="39" s="1"/>
  <c r="F181" i="39" s="1"/>
  <c r="Q175" i="38"/>
  <c r="O175" i="38" s="1"/>
  <c r="D175" i="38" s="1"/>
  <c r="D180" i="39" s="1"/>
  <c r="J180" i="39" s="1"/>
  <c r="F180" i="39" s="1"/>
  <c r="Q177" i="38"/>
  <c r="O177" i="38" s="1"/>
  <c r="D177" i="38" s="1"/>
  <c r="D147" i="39"/>
  <c r="E300" i="38"/>
  <c r="F300" i="38" s="1"/>
  <c r="E188" i="38"/>
  <c r="D47" i="39"/>
  <c r="E238" i="38"/>
  <c r="F238" i="38" s="1"/>
  <c r="D129" i="39"/>
  <c r="E296" i="38"/>
  <c r="F296" i="38" s="1"/>
  <c r="D156" i="39"/>
  <c r="D209" i="38"/>
  <c r="B2" i="47" s="1"/>
  <c r="D72" i="39"/>
  <c r="E260" i="38"/>
  <c r="F260" i="38" s="1"/>
  <c r="E297" i="38"/>
  <c r="F297" i="38" s="1"/>
  <c r="D135" i="39"/>
  <c r="D71" i="39"/>
  <c r="E240" i="38"/>
  <c r="F240" i="38" s="1"/>
  <c r="D150" i="39"/>
  <c r="E277" i="38"/>
  <c r="F277" i="38" s="1"/>
  <c r="E223" i="38"/>
  <c r="F223" i="38" s="1"/>
  <c r="D13" i="39"/>
  <c r="E263" i="38"/>
  <c r="F263" i="38" s="1"/>
  <c r="D141" i="39"/>
  <c r="E299" i="38"/>
  <c r="F299" i="38" s="1"/>
  <c r="N68" i="39"/>
  <c r="J68" i="39"/>
  <c r="F68" i="39" s="1"/>
  <c r="N18" i="39"/>
  <c r="R18" i="39"/>
  <c r="J18" i="39"/>
  <c r="F18" i="39" s="1"/>
  <c r="D193" i="38"/>
  <c r="E193" i="38" s="1"/>
  <c r="N61" i="39"/>
  <c r="J61" i="39"/>
  <c r="D123" i="39"/>
  <c r="E295" i="38"/>
  <c r="F295" i="38" s="1"/>
  <c r="D90" i="39"/>
  <c r="E264" i="38"/>
  <c r="F264" i="38" s="1"/>
  <c r="E267" i="38"/>
  <c r="F267" i="38" s="1"/>
  <c r="D17" i="39"/>
  <c r="D121" i="39"/>
  <c r="E270" i="38"/>
  <c r="F270" i="38" s="1"/>
  <c r="R24" i="39"/>
  <c r="J24" i="39"/>
  <c r="F24" i="39" s="1"/>
  <c r="N24" i="39"/>
  <c r="D144" i="39"/>
  <c r="E276" i="38"/>
  <c r="F276" i="38" s="1"/>
  <c r="D64" i="39"/>
  <c r="E221" i="38"/>
  <c r="F221" i="38" s="1"/>
  <c r="D194" i="38"/>
  <c r="E194" i="38" s="1"/>
  <c r="N127" i="39"/>
  <c r="J127" i="39"/>
  <c r="F127" i="39" s="1"/>
  <c r="D142" i="39"/>
  <c r="D207" i="38"/>
  <c r="E207" i="38" s="1"/>
  <c r="E228" i="38"/>
  <c r="F228" i="38" s="1"/>
  <c r="D78" i="39"/>
  <c r="E261" i="38"/>
  <c r="F261" i="38" s="1"/>
  <c r="N133" i="39"/>
  <c r="J133" i="39"/>
  <c r="F133" i="39" s="1"/>
  <c r="D42" i="39"/>
  <c r="J42" i="39" s="1"/>
  <c r="F42" i="39" s="1"/>
  <c r="D190" i="39" s="1"/>
  <c r="D190" i="38"/>
  <c r="E190" i="38" s="1"/>
  <c r="D108" i="39"/>
  <c r="E268" i="38"/>
  <c r="F268" i="38" s="1"/>
  <c r="N60" i="39"/>
  <c r="F60" i="39" s="1"/>
  <c r="J60" i="39"/>
  <c r="E219" i="38"/>
  <c r="F219" i="38" s="1"/>
  <c r="E214" i="38"/>
  <c r="G214" i="38"/>
  <c r="J153" i="39"/>
  <c r="F153" i="39" s="1"/>
  <c r="N153" i="39"/>
  <c r="D107" i="39"/>
  <c r="E246" i="38"/>
  <c r="F246" i="38" s="1"/>
  <c r="D168" i="39"/>
  <c r="D211" i="38"/>
  <c r="B4" i="47" s="1"/>
  <c r="D197" i="38"/>
  <c r="E197" i="38" s="1"/>
  <c r="E259" i="38"/>
  <c r="F259" i="38" s="1"/>
  <c r="D9" i="39"/>
  <c r="D113" i="39"/>
  <c r="E245" i="38"/>
  <c r="F245" i="38" s="1"/>
  <c r="R16" i="39"/>
  <c r="N16" i="39"/>
  <c r="J16" i="39"/>
  <c r="F16" i="39" s="1"/>
  <c r="J128" i="39"/>
  <c r="F128" i="39" s="1"/>
  <c r="N128" i="39"/>
  <c r="E256" i="38"/>
  <c r="F256" i="38" s="1"/>
  <c r="D54" i="39"/>
  <c r="D119" i="39"/>
  <c r="E250" i="38"/>
  <c r="F250" i="38" s="1"/>
  <c r="N63" i="39"/>
  <c r="J63" i="39"/>
  <c r="N134" i="39"/>
  <c r="J134" i="39"/>
  <c r="F134" i="39" s="1"/>
  <c r="N62" i="39"/>
  <c r="F62" i="39" s="1"/>
  <c r="J62" i="39"/>
  <c r="D2" i="39"/>
  <c r="D182" i="38"/>
  <c r="D125" i="39"/>
  <c r="E249" i="38"/>
  <c r="F249" i="38" s="1"/>
  <c r="J20" i="39"/>
  <c r="F20" i="39" s="1"/>
  <c r="R20" i="39"/>
  <c r="N20" i="39"/>
  <c r="D100" i="39"/>
  <c r="E225" i="38"/>
  <c r="F225" i="38" s="1"/>
  <c r="D200" i="38"/>
  <c r="E200" i="38" s="1"/>
  <c r="D206" i="38"/>
  <c r="E206" i="38" s="1"/>
  <c r="D210" i="38"/>
  <c r="J170" i="37"/>
  <c r="R170" i="37"/>
  <c r="V170" i="37"/>
  <c r="V167" i="37"/>
  <c r="R167" i="37"/>
  <c r="R171" i="37"/>
  <c r="V171" i="37"/>
  <c r="N172" i="37"/>
  <c r="R172" i="37"/>
  <c r="V172" i="37"/>
  <c r="V165" i="37"/>
  <c r="R165" i="37"/>
  <c r="V166" i="37"/>
  <c r="R166" i="37"/>
  <c r="V161" i="37"/>
  <c r="R161" i="37"/>
  <c r="J172" i="37"/>
  <c r="N158" i="37"/>
  <c r="J157" i="37"/>
  <c r="E245" i="36"/>
  <c r="F245" i="36" s="1"/>
  <c r="N170" i="37"/>
  <c r="E219" i="36"/>
  <c r="F219" i="36" s="1"/>
  <c r="B211" i="36"/>
  <c r="E211" i="36" s="1"/>
  <c r="B209" i="36"/>
  <c r="D87" i="37"/>
  <c r="E287" i="36"/>
  <c r="F287" i="36" s="1"/>
  <c r="E188" i="36"/>
  <c r="N132" i="37"/>
  <c r="J132" i="37"/>
  <c r="F132" i="37" s="1"/>
  <c r="R21" i="37"/>
  <c r="N21" i="37"/>
  <c r="J21" i="37"/>
  <c r="F21" i="37" s="1"/>
  <c r="R17" i="37"/>
  <c r="N17" i="37"/>
  <c r="J17" i="37"/>
  <c r="F17" i="37" s="1"/>
  <c r="D130" i="37"/>
  <c r="D205" i="36"/>
  <c r="E205" i="36" s="1"/>
  <c r="R20" i="37"/>
  <c r="N20" i="37"/>
  <c r="J20" i="37"/>
  <c r="F20" i="37" s="1"/>
  <c r="D99" i="37"/>
  <c r="E289" i="36"/>
  <c r="F289" i="36" s="1"/>
  <c r="J165" i="37"/>
  <c r="N165" i="37"/>
  <c r="N56" i="37"/>
  <c r="J56" i="37"/>
  <c r="F56" i="37" s="1"/>
  <c r="D163" i="37"/>
  <c r="D81" i="37"/>
  <c r="E285" i="36"/>
  <c r="F285" i="36" s="1"/>
  <c r="D71" i="37"/>
  <c r="E240" i="36"/>
  <c r="F240" i="36" s="1"/>
  <c r="E271" i="36"/>
  <c r="F271" i="36" s="1"/>
  <c r="D117" i="37"/>
  <c r="E293" i="36"/>
  <c r="F293" i="36" s="1"/>
  <c r="D96" i="37"/>
  <c r="E265" i="36"/>
  <c r="F265" i="36" s="1"/>
  <c r="R12" i="37"/>
  <c r="N12" i="37"/>
  <c r="J12" i="37"/>
  <c r="F12" i="37" s="1"/>
  <c r="D123" i="37"/>
  <c r="N166" i="37"/>
  <c r="J166" i="37"/>
  <c r="D52" i="37"/>
  <c r="D192" i="36"/>
  <c r="E192" i="36" s="1"/>
  <c r="D119" i="37"/>
  <c r="E250" i="36"/>
  <c r="F250" i="36" s="1"/>
  <c r="D124" i="37"/>
  <c r="D204" i="36"/>
  <c r="E204" i="36" s="1"/>
  <c r="E226" i="36"/>
  <c r="F226" i="36" s="1"/>
  <c r="E241" i="36"/>
  <c r="F241" i="36" s="1"/>
  <c r="D65" i="37"/>
  <c r="J24" i="37"/>
  <c r="F24" i="37" s="1"/>
  <c r="R24" i="37"/>
  <c r="N24" i="37"/>
  <c r="N122" i="37"/>
  <c r="J122" i="37"/>
  <c r="F122" i="37" s="1"/>
  <c r="N72" i="37"/>
  <c r="J72" i="37"/>
  <c r="F72" i="37" s="1"/>
  <c r="J54" i="37"/>
  <c r="F54" i="37" s="1"/>
  <c r="N54" i="37"/>
  <c r="N19" i="37"/>
  <c r="J19" i="37"/>
  <c r="F19" i="37" s="1"/>
  <c r="R19" i="37"/>
  <c r="N120" i="37"/>
  <c r="J120" i="37"/>
  <c r="F120" i="37" s="1"/>
  <c r="D129" i="37"/>
  <c r="D143" i="37"/>
  <c r="E252" i="36"/>
  <c r="F252" i="36" s="1"/>
  <c r="R25" i="37"/>
  <c r="N25" i="37"/>
  <c r="J25" i="37"/>
  <c r="F25" i="37" s="1"/>
  <c r="J16" i="37"/>
  <c r="F16" i="37" s="1"/>
  <c r="R16" i="37"/>
  <c r="N16" i="37"/>
  <c r="J64" i="37"/>
  <c r="N64" i="37"/>
  <c r="F278" i="36"/>
  <c r="E255" i="36"/>
  <c r="F255" i="36" s="1"/>
  <c r="D148" i="37"/>
  <c r="D208" i="36"/>
  <c r="E208" i="36" s="1"/>
  <c r="D14" i="37"/>
  <c r="D185" i="36"/>
  <c r="E185" i="36" s="1"/>
  <c r="D201" i="36"/>
  <c r="E201" i="36" s="1"/>
  <c r="N125" i="37"/>
  <c r="J125" i="37"/>
  <c r="F125" i="37" s="1"/>
  <c r="D199" i="36"/>
  <c r="E199" i="36" s="1"/>
  <c r="D94" i="37"/>
  <c r="D144" i="37"/>
  <c r="N126" i="37"/>
  <c r="J126" i="37"/>
  <c r="F126" i="37" s="1"/>
  <c r="D153" i="37"/>
  <c r="E301" i="36"/>
  <c r="F301" i="36" s="1"/>
  <c r="J50" i="37"/>
  <c r="N50" i="37"/>
  <c r="J116" i="37"/>
  <c r="F116" i="37" s="1"/>
  <c r="N116" i="37"/>
  <c r="D107" i="37"/>
  <c r="E246" i="36"/>
  <c r="F246" i="36" s="1"/>
  <c r="D189" i="36"/>
  <c r="E189" i="36" s="1"/>
  <c r="N152" i="37"/>
  <c r="J152" i="37"/>
  <c r="F152" i="37" s="1"/>
  <c r="N8" i="37"/>
  <c r="J8" i="37"/>
  <c r="F8" i="37" s="1"/>
  <c r="R8" i="37"/>
  <c r="N78" i="37"/>
  <c r="F78" i="37" s="1"/>
  <c r="J78" i="37"/>
  <c r="N5" i="37"/>
  <c r="J5" i="37"/>
  <c r="F5" i="37" s="1"/>
  <c r="D188" i="37" s="1"/>
  <c r="E188" i="37" s="1"/>
  <c r="R5" i="37"/>
  <c r="E187" i="36"/>
  <c r="N128" i="37"/>
  <c r="J128" i="37"/>
  <c r="F128" i="37" s="1"/>
  <c r="N160" i="37"/>
  <c r="J160" i="37"/>
  <c r="N133" i="37"/>
  <c r="J133" i="37"/>
  <c r="F133" i="37" s="1"/>
  <c r="N127" i="37"/>
  <c r="J127" i="37"/>
  <c r="F127" i="37" s="1"/>
  <c r="D6" i="37"/>
  <c r="N167" i="37"/>
  <c r="J167" i="37"/>
  <c r="N106" i="37"/>
  <c r="J106" i="37"/>
  <c r="F106" i="37" s="1"/>
  <c r="D57" i="37"/>
  <c r="E182" i="36"/>
  <c r="G214" i="36"/>
  <c r="E214" i="36"/>
  <c r="D103" i="37"/>
  <c r="E266" i="36"/>
  <c r="F266" i="36" s="1"/>
  <c r="D11" i="37"/>
  <c r="D131" i="37"/>
  <c r="E248" i="36"/>
  <c r="F248" i="36" s="1"/>
  <c r="J146" i="37"/>
  <c r="F146" i="37" s="1"/>
  <c r="N146" i="37"/>
  <c r="J46" i="37"/>
  <c r="N46" i="37"/>
  <c r="D183" i="36"/>
  <c r="E183" i="36" s="1"/>
  <c r="E239" i="36"/>
  <c r="F239" i="36" s="1"/>
  <c r="N22" i="37"/>
  <c r="J22" i="37"/>
  <c r="F22" i="37" s="1"/>
  <c r="R22" i="37"/>
  <c r="N110" i="37"/>
  <c r="J110" i="37"/>
  <c r="F110" i="37" s="1"/>
  <c r="D203" i="36"/>
  <c r="E203" i="36" s="1"/>
  <c r="E270" i="36"/>
  <c r="F270" i="36" s="1"/>
  <c r="D121" i="37"/>
  <c r="N151" i="37"/>
  <c r="J151" i="37"/>
  <c r="F151" i="37" s="1"/>
  <c r="D210" i="36"/>
  <c r="D95" i="37"/>
  <c r="E242" i="36"/>
  <c r="F242" i="36" s="1"/>
  <c r="D53" i="37"/>
  <c r="E237" i="36"/>
  <c r="F237" i="36" s="1"/>
  <c r="J2" i="37"/>
  <c r="F2" i="37" s="1"/>
  <c r="R2" i="37"/>
  <c r="N2" i="37"/>
  <c r="D209" i="36"/>
  <c r="N67" i="37"/>
  <c r="J67" i="37"/>
  <c r="F67" i="37" s="1"/>
  <c r="N101" i="37"/>
  <c r="J101" i="37"/>
  <c r="D93" i="37"/>
  <c r="E288" i="36"/>
  <c r="F288" i="36" s="1"/>
  <c r="N82" i="37"/>
  <c r="J82" i="37"/>
  <c r="F82" i="37" s="1"/>
  <c r="D186" i="36"/>
  <c r="E186" i="36" s="1"/>
  <c r="N100" i="37"/>
  <c r="J100" i="37"/>
  <c r="D88" i="37"/>
  <c r="E222" i="36"/>
  <c r="F222" i="36" s="1"/>
  <c r="D198" i="36"/>
  <c r="E198" i="36" s="1"/>
  <c r="J114" i="37"/>
  <c r="F114" i="37" s="1"/>
  <c r="J89" i="37"/>
  <c r="N89" i="37"/>
  <c r="D193" i="36"/>
  <c r="E193" i="36" s="1"/>
  <c r="D191" i="36"/>
  <c r="N77" i="37"/>
  <c r="J77" i="37"/>
  <c r="J137" i="37"/>
  <c r="F137" i="37" s="1"/>
  <c r="N137" i="37"/>
  <c r="N63" i="37"/>
  <c r="J63" i="37"/>
  <c r="D147" i="37"/>
  <c r="R3" i="37"/>
  <c r="J3" i="37"/>
  <c r="F3" i="37" s="1"/>
  <c r="N3" i="37"/>
  <c r="D108" i="37"/>
  <c r="N115" i="37"/>
  <c r="J115" i="37"/>
  <c r="F115" i="37" s="1"/>
  <c r="J161" i="37"/>
  <c r="N161" i="37"/>
  <c r="E254" i="36"/>
  <c r="N155" i="37"/>
  <c r="J155" i="37"/>
  <c r="D69" i="37"/>
  <c r="D111" i="37"/>
  <c r="D68" i="37"/>
  <c r="D197" i="36"/>
  <c r="E197" i="36" s="1"/>
  <c r="U169" i="36"/>
  <c r="S169" i="36" s="1"/>
  <c r="U170" i="36"/>
  <c r="S170" i="36" s="1"/>
  <c r="U171" i="36"/>
  <c r="S171" i="36" s="1"/>
  <c r="D162" i="37"/>
  <c r="D112" i="37"/>
  <c r="D202" i="36"/>
  <c r="E202" i="36" s="1"/>
  <c r="D149" i="37"/>
  <c r="E251" i="36"/>
  <c r="F251" i="36" s="1"/>
  <c r="D196" i="36"/>
  <c r="E196" i="36" s="1"/>
  <c r="D105" i="37"/>
  <c r="N97" i="37"/>
  <c r="J97" i="37"/>
  <c r="F97" i="37" s="1"/>
  <c r="E274" i="36"/>
  <c r="F274" i="36" s="1"/>
  <c r="D139" i="37"/>
  <c r="N49" i="37"/>
  <c r="J49" i="37"/>
  <c r="N83" i="37"/>
  <c r="J83" i="37"/>
  <c r="F83" i="37" s="1"/>
  <c r="D142" i="37"/>
  <c r="E228" i="36"/>
  <c r="F228" i="36" s="1"/>
  <c r="D207" i="36"/>
  <c r="E207" i="36" s="1"/>
  <c r="D61" i="37"/>
  <c r="D191" i="37"/>
  <c r="E191" i="37" s="1"/>
  <c r="D135" i="37"/>
  <c r="E297" i="36"/>
  <c r="F297" i="36" s="1"/>
  <c r="N60" i="37"/>
  <c r="J60" i="37"/>
  <c r="D75" i="37"/>
  <c r="E284" i="36"/>
  <c r="F284" i="36" s="1"/>
  <c r="N51" i="37"/>
  <c r="J51" i="37"/>
  <c r="N90" i="37"/>
  <c r="J90" i="37"/>
  <c r="E229" i="36"/>
  <c r="F229" i="36" s="1"/>
  <c r="D136" i="37"/>
  <c r="D206" i="36"/>
  <c r="E206" i="36" s="1"/>
  <c r="N59" i="37"/>
  <c r="J59" i="37"/>
  <c r="J76" i="37"/>
  <c r="N76" i="37"/>
  <c r="F76" i="37" s="1"/>
  <c r="J141" i="37"/>
  <c r="F141" i="37" s="1"/>
  <c r="N141" i="37"/>
  <c r="Q173" i="33"/>
  <c r="O173" i="33" s="1"/>
  <c r="D173" i="33" s="1"/>
  <c r="D178" i="34" s="1"/>
  <c r="J178" i="34" s="1"/>
  <c r="F178" i="34" s="1"/>
  <c r="D209" i="34" s="1"/>
  <c r="E209" i="34" s="1"/>
  <c r="Q175" i="21"/>
  <c r="O175" i="21" s="1"/>
  <c r="D175" i="21" s="1"/>
  <c r="E233" i="21" s="1"/>
  <c r="Q177" i="21"/>
  <c r="O177" i="21" s="1"/>
  <c r="D177" i="21" s="1"/>
  <c r="D182" i="22" s="1"/>
  <c r="J182" i="22" s="1"/>
  <c r="F182" i="22" s="1"/>
  <c r="Q175" i="33"/>
  <c r="O175" i="33" s="1"/>
  <c r="D175" i="33" s="1"/>
  <c r="D180" i="34" s="1"/>
  <c r="J180" i="34" s="1"/>
  <c r="F180" i="34" s="1"/>
  <c r="D210" i="34" s="1"/>
  <c r="D174" i="22"/>
  <c r="J174" i="22" s="1"/>
  <c r="F174" i="22" s="1"/>
  <c r="D174" i="35"/>
  <c r="J174" i="35" s="1"/>
  <c r="F174" i="35" s="1"/>
  <c r="D181" i="22"/>
  <c r="J181" i="22" s="1"/>
  <c r="F181" i="22" s="1"/>
  <c r="D181" i="35"/>
  <c r="J181" i="35" s="1"/>
  <c r="F181" i="35" s="1"/>
  <c r="E185" i="35"/>
  <c r="D193" i="35"/>
  <c r="E193" i="35" s="1"/>
  <c r="E190" i="35"/>
  <c r="D188" i="35"/>
  <c r="E188" i="35" s="1"/>
  <c r="D186" i="35"/>
  <c r="E186" i="35" s="1"/>
  <c r="E235" i="27"/>
  <c r="F235" i="27" s="1"/>
  <c r="E233" i="27"/>
  <c r="Q171" i="33"/>
  <c r="O171" i="33" s="1"/>
  <c r="D171" i="33" s="1"/>
  <c r="D176" i="34" s="1"/>
  <c r="J176" i="34" s="1"/>
  <c r="F176" i="34" s="1"/>
  <c r="Q169" i="33"/>
  <c r="O169" i="33" s="1"/>
  <c r="Q170" i="33"/>
  <c r="O170" i="33" s="1"/>
  <c r="D170" i="33" s="1"/>
  <c r="D203" i="30"/>
  <c r="E203" i="30" s="1"/>
  <c r="D196" i="30"/>
  <c r="E196" i="30" s="1"/>
  <c r="D58" i="31"/>
  <c r="N58" i="31" s="1"/>
  <c r="F58" i="31" s="1"/>
  <c r="J73" i="31"/>
  <c r="F73" i="31" s="1"/>
  <c r="D195" i="30"/>
  <c r="E195" i="30" s="1"/>
  <c r="B210" i="30"/>
  <c r="D196" i="27"/>
  <c r="E196" i="27" s="1"/>
  <c r="J147" i="28"/>
  <c r="F147" i="28" s="1"/>
  <c r="N76" i="28"/>
  <c r="F76" i="28" s="1"/>
  <c r="D53" i="28"/>
  <c r="J53" i="28" s="1"/>
  <c r="F53" i="28" s="1"/>
  <c r="J82" i="28"/>
  <c r="F82" i="28" s="1"/>
  <c r="J167" i="28"/>
  <c r="J165" i="28"/>
  <c r="F165" i="28" s="1"/>
  <c r="B209" i="27"/>
  <c r="N157" i="26"/>
  <c r="E277" i="25"/>
  <c r="F277" i="25" s="1"/>
  <c r="D52" i="26"/>
  <c r="J52" i="26" s="1"/>
  <c r="F52" i="26" s="1"/>
  <c r="N92" i="26"/>
  <c r="N16" i="34"/>
  <c r="R16" i="34"/>
  <c r="D197" i="33"/>
  <c r="E197" i="33" s="1"/>
  <c r="D96" i="34"/>
  <c r="E265" i="33"/>
  <c r="F265" i="33" s="1"/>
  <c r="D71" i="34"/>
  <c r="E240" i="33"/>
  <c r="F240" i="33" s="1"/>
  <c r="D207" i="33"/>
  <c r="E207" i="33" s="1"/>
  <c r="N82" i="34"/>
  <c r="D210" i="33"/>
  <c r="J159" i="34"/>
  <c r="F159" i="34" s="1"/>
  <c r="D205" i="34" s="1"/>
  <c r="E246" i="33"/>
  <c r="F246" i="33" s="1"/>
  <c r="D107" i="34"/>
  <c r="N81" i="34"/>
  <c r="F81" i="34" s="1"/>
  <c r="J81" i="34"/>
  <c r="N15" i="34"/>
  <c r="J15" i="34"/>
  <c r="F15" i="34" s="1"/>
  <c r="R15" i="34"/>
  <c r="J59" i="34"/>
  <c r="N59" i="34"/>
  <c r="F59" i="34" s="1"/>
  <c r="D51" i="34"/>
  <c r="N161" i="34"/>
  <c r="J161" i="34"/>
  <c r="F161" i="34" s="1"/>
  <c r="N98" i="34"/>
  <c r="F98" i="34" s="1"/>
  <c r="J98" i="34"/>
  <c r="D191" i="34"/>
  <c r="E191" i="34" s="1"/>
  <c r="E254" i="33"/>
  <c r="N97" i="34"/>
  <c r="F97" i="34" s="1"/>
  <c r="J97" i="34"/>
  <c r="N133" i="34"/>
  <c r="J133" i="34"/>
  <c r="F133" i="34" s="1"/>
  <c r="J53" i="34"/>
  <c r="F53" i="34" s="1"/>
  <c r="N172" i="34"/>
  <c r="F172" i="34" s="1"/>
  <c r="D206" i="34" s="1"/>
  <c r="J172" i="34"/>
  <c r="D106" i="34"/>
  <c r="E224" i="33"/>
  <c r="F224" i="33" s="1"/>
  <c r="D201" i="33"/>
  <c r="E201" i="33" s="1"/>
  <c r="D10" i="34"/>
  <c r="D184" i="33"/>
  <c r="E184" i="33" s="1"/>
  <c r="D94" i="34"/>
  <c r="D199" i="33"/>
  <c r="E199" i="33" s="1"/>
  <c r="R7" i="34"/>
  <c r="J7" i="34"/>
  <c r="F7" i="34" s="1"/>
  <c r="N7" i="34"/>
  <c r="D93" i="34"/>
  <c r="E188" i="33"/>
  <c r="F190" i="33"/>
  <c r="N110" i="34"/>
  <c r="J110" i="34"/>
  <c r="F110" i="34" s="1"/>
  <c r="J21" i="34"/>
  <c r="F21" i="34" s="1"/>
  <c r="R21" i="34"/>
  <c r="N21" i="34"/>
  <c r="D198" i="33"/>
  <c r="E198" i="33" s="1"/>
  <c r="D88" i="34"/>
  <c r="E222" i="33"/>
  <c r="F222" i="33" s="1"/>
  <c r="D87" i="34"/>
  <c r="D43" i="34"/>
  <c r="J43" i="34" s="1"/>
  <c r="F43" i="34" s="1"/>
  <c r="D190" i="33"/>
  <c r="E190" i="33" s="1"/>
  <c r="J95" i="34"/>
  <c r="N95" i="34"/>
  <c r="F95" i="34" s="1"/>
  <c r="E286" i="33"/>
  <c r="F286" i="33" s="1"/>
  <c r="D86" i="34"/>
  <c r="D202" i="33"/>
  <c r="E202" i="33" s="1"/>
  <c r="D112" i="34"/>
  <c r="D144" i="34"/>
  <c r="E260" i="33"/>
  <c r="F260" i="33" s="1"/>
  <c r="D72" i="34"/>
  <c r="D3" i="34"/>
  <c r="D183" i="33"/>
  <c r="E183" i="33" s="1"/>
  <c r="D111" i="34"/>
  <c r="D141" i="34"/>
  <c r="N89" i="34"/>
  <c r="J89" i="34"/>
  <c r="F89" i="34" s="1"/>
  <c r="D156" i="34"/>
  <c r="D67" i="34"/>
  <c r="E258" i="33"/>
  <c r="F258" i="33" s="1"/>
  <c r="D75" i="34"/>
  <c r="E284" i="33"/>
  <c r="F284" i="33" s="1"/>
  <c r="D126" i="34"/>
  <c r="E267" i="33"/>
  <c r="F267" i="33" s="1"/>
  <c r="N142" i="34"/>
  <c r="J142" i="34"/>
  <c r="F142" i="34" s="1"/>
  <c r="D149" i="34"/>
  <c r="D46" i="34"/>
  <c r="D191" i="33"/>
  <c r="J109" i="34"/>
  <c r="F109" i="34" s="1"/>
  <c r="N109" i="34"/>
  <c r="J134" i="34"/>
  <c r="F134" i="34" s="1"/>
  <c r="N134" i="34"/>
  <c r="D100" i="34"/>
  <c r="D200" i="33"/>
  <c r="E200" i="33" s="1"/>
  <c r="D130" i="34"/>
  <c r="D205" i="33"/>
  <c r="E205" i="33" s="1"/>
  <c r="E227" i="33"/>
  <c r="F227" i="33" s="1"/>
  <c r="D195" i="33"/>
  <c r="E195" i="33" s="1"/>
  <c r="D70" i="34"/>
  <c r="E220" i="33"/>
  <c r="F220" i="33" s="1"/>
  <c r="D150" i="34"/>
  <c r="E277" i="33"/>
  <c r="F277" i="33" s="1"/>
  <c r="R17" i="34"/>
  <c r="J17" i="34"/>
  <c r="F17" i="34" s="1"/>
  <c r="N17" i="34"/>
  <c r="D206" i="33"/>
  <c r="E206" i="33" s="1"/>
  <c r="D108" i="34"/>
  <c r="N116" i="34"/>
  <c r="J116" i="34"/>
  <c r="N131" i="34"/>
  <c r="J131" i="34"/>
  <c r="F131" i="34" s="1"/>
  <c r="D52" i="34"/>
  <c r="D192" i="33"/>
  <c r="E192" i="33" s="1"/>
  <c r="N167" i="34"/>
  <c r="F167" i="34" s="1"/>
  <c r="J167" i="34"/>
  <c r="D2" i="34"/>
  <c r="D182" i="33"/>
  <c r="D103" i="34"/>
  <c r="E266" i="33"/>
  <c r="F266" i="33" s="1"/>
  <c r="R9" i="34"/>
  <c r="J9" i="34"/>
  <c r="F9" i="34" s="1"/>
  <c r="N9" i="34"/>
  <c r="D123" i="34"/>
  <c r="D47" i="34"/>
  <c r="E238" i="33"/>
  <c r="F238" i="33" s="1"/>
  <c r="N162" i="34"/>
  <c r="J162" i="34"/>
  <c r="F162" i="34" s="1"/>
  <c r="D90" i="34"/>
  <c r="D148" i="34"/>
  <c r="D208" i="33"/>
  <c r="E208" i="33" s="1"/>
  <c r="N169" i="34"/>
  <c r="F169" i="34" s="1"/>
  <c r="J169" i="34"/>
  <c r="D61" i="34"/>
  <c r="E257" i="33"/>
  <c r="F257" i="33" s="1"/>
  <c r="D69" i="34"/>
  <c r="D121" i="34"/>
  <c r="E270" i="33"/>
  <c r="F270" i="33" s="1"/>
  <c r="D19" i="34"/>
  <c r="E235" i="33"/>
  <c r="F235" i="33" s="1"/>
  <c r="B210" i="33"/>
  <c r="B209" i="33"/>
  <c r="D58" i="34"/>
  <c r="D193" i="33"/>
  <c r="E193" i="33" s="1"/>
  <c r="J5" i="34"/>
  <c r="F5" i="34" s="1"/>
  <c r="R5" i="34"/>
  <c r="N5" i="34"/>
  <c r="D132" i="34"/>
  <c r="E273" i="33"/>
  <c r="F273" i="33" s="1"/>
  <c r="N152" i="34"/>
  <c r="J152" i="34"/>
  <c r="F152" i="34" s="1"/>
  <c r="D76" i="34"/>
  <c r="D196" i="33"/>
  <c r="E196" i="33" s="1"/>
  <c r="N78" i="34"/>
  <c r="F78" i="34" s="1"/>
  <c r="D155" i="34"/>
  <c r="D209" i="33"/>
  <c r="J114" i="34"/>
  <c r="N114" i="34"/>
  <c r="D101" i="34"/>
  <c r="E247" i="33"/>
  <c r="F247" i="33" s="1"/>
  <c r="N62" i="34"/>
  <c r="F62" i="34" s="1"/>
  <c r="J62" i="34"/>
  <c r="D14" i="34"/>
  <c r="E232" i="33"/>
  <c r="F232" i="33" s="1"/>
  <c r="D185" i="33"/>
  <c r="E185" i="33" s="1"/>
  <c r="N168" i="34"/>
  <c r="F168" i="34" s="1"/>
  <c r="J168" i="34"/>
  <c r="D140" i="34"/>
  <c r="E298" i="33"/>
  <c r="F298" i="33" s="1"/>
  <c r="D50" i="34"/>
  <c r="N128" i="34"/>
  <c r="J128" i="34"/>
  <c r="F128" i="34" s="1"/>
  <c r="E274" i="33"/>
  <c r="F274" i="33" s="1"/>
  <c r="D139" i="34"/>
  <c r="D11" i="34"/>
  <c r="E234" i="33"/>
  <c r="F234" i="33" s="1"/>
  <c r="D147" i="34"/>
  <c r="D54" i="34"/>
  <c r="D187" i="34"/>
  <c r="D18" i="34"/>
  <c r="D186" i="33"/>
  <c r="E186" i="33" s="1"/>
  <c r="D125" i="34"/>
  <c r="E249" i="33"/>
  <c r="F249" i="33" s="1"/>
  <c r="D6" i="34"/>
  <c r="D157" i="34"/>
  <c r="D119" i="34"/>
  <c r="E250" i="33"/>
  <c r="F250" i="33" s="1"/>
  <c r="D118" i="34"/>
  <c r="D203" i="33"/>
  <c r="E203" i="33" s="1"/>
  <c r="E262" i="33"/>
  <c r="F262" i="33" s="1"/>
  <c r="D85" i="34"/>
  <c r="D137" i="34"/>
  <c r="E253" i="33"/>
  <c r="F253" i="33" s="1"/>
  <c r="E190" i="34"/>
  <c r="J25" i="34"/>
  <c r="F25" i="34" s="1"/>
  <c r="R25" i="34"/>
  <c r="N25" i="34"/>
  <c r="N129" i="34"/>
  <c r="J129" i="34"/>
  <c r="F129" i="34" s="1"/>
  <c r="N22" i="34"/>
  <c r="R22" i="34"/>
  <c r="J22" i="34"/>
  <c r="F22" i="34" s="1"/>
  <c r="J77" i="34"/>
  <c r="N77" i="34"/>
  <c r="F77" i="34" s="1"/>
  <c r="N7" i="22"/>
  <c r="R7" i="22"/>
  <c r="J12" i="22"/>
  <c r="F12" i="22" s="1"/>
  <c r="E230" i="25"/>
  <c r="F62" i="28"/>
  <c r="D71" i="28"/>
  <c r="J71" i="28" s="1"/>
  <c r="F71" i="28" s="1"/>
  <c r="D203" i="27"/>
  <c r="E203" i="27" s="1"/>
  <c r="N116" i="28"/>
  <c r="F116" i="28" s="1"/>
  <c r="D104" i="26"/>
  <c r="N104" i="26" s="1"/>
  <c r="E272" i="25"/>
  <c r="F272" i="25" s="1"/>
  <c r="N88" i="26"/>
  <c r="D199" i="25"/>
  <c r="E199" i="25" s="1"/>
  <c r="D205" i="25"/>
  <c r="E205" i="25" s="1"/>
  <c r="D132" i="26"/>
  <c r="N132" i="26" s="1"/>
  <c r="D142" i="26"/>
  <c r="N142" i="26" s="1"/>
  <c r="N65" i="22"/>
  <c r="D63" i="22"/>
  <c r="N63" i="22" s="1"/>
  <c r="D137" i="22"/>
  <c r="D106" i="22"/>
  <c r="J106" i="22" s="1"/>
  <c r="F106" i="22" s="1"/>
  <c r="D209" i="27"/>
  <c r="J169" i="28"/>
  <c r="D210" i="27"/>
  <c r="E210" i="27" s="1"/>
  <c r="F159" i="26"/>
  <c r="D211" i="25"/>
  <c r="E211" i="25" s="1"/>
  <c r="D210" i="25"/>
  <c r="E210" i="25" s="1"/>
  <c r="B209" i="25"/>
  <c r="D95" i="22"/>
  <c r="J95" i="22" s="1"/>
  <c r="D123" i="22"/>
  <c r="J123" i="22" s="1"/>
  <c r="F123" i="22" s="1"/>
  <c r="D135" i="22"/>
  <c r="J135" i="22" s="1"/>
  <c r="F135" i="22" s="1"/>
  <c r="D53" i="22"/>
  <c r="J53" i="22" s="1"/>
  <c r="F53" i="22" s="1"/>
  <c r="N91" i="22"/>
  <c r="J20" i="31"/>
  <c r="F20" i="31" s="1"/>
  <c r="D186" i="30"/>
  <c r="E186" i="30" s="1"/>
  <c r="R20" i="31"/>
  <c r="J24" i="26"/>
  <c r="F24" i="26" s="1"/>
  <c r="N24" i="26"/>
  <c r="J59" i="26"/>
  <c r="F59" i="26" s="1"/>
  <c r="F158" i="26"/>
  <c r="D204" i="26" s="1"/>
  <c r="D209" i="26"/>
  <c r="F62" i="26"/>
  <c r="D210" i="26"/>
  <c r="F155" i="26"/>
  <c r="N4" i="26"/>
  <c r="R4" i="26"/>
  <c r="J11" i="26"/>
  <c r="F11" i="26" s="1"/>
  <c r="N11" i="26"/>
  <c r="R8" i="26"/>
  <c r="E234" i="25"/>
  <c r="F234" i="25" s="1"/>
  <c r="P177" i="25"/>
  <c r="D169" i="25"/>
  <c r="J4" i="22"/>
  <c r="F4" i="22" s="1"/>
  <c r="D87" i="22"/>
  <c r="N87" i="22" s="1"/>
  <c r="Q171" i="21"/>
  <c r="O171" i="21" s="1"/>
  <c r="D171" i="21" s="1"/>
  <c r="Q170" i="21"/>
  <c r="O170" i="21" s="1"/>
  <c r="D170" i="21" s="1"/>
  <c r="J8" i="22"/>
  <c r="F8" i="22" s="1"/>
  <c r="Q173" i="21"/>
  <c r="O173" i="21" s="1"/>
  <c r="D173" i="21" s="1"/>
  <c r="Q174" i="21"/>
  <c r="O174" i="21" s="1"/>
  <c r="D174" i="21" s="1"/>
  <c r="Q172" i="21"/>
  <c r="O172" i="21" s="1"/>
  <c r="D172" i="21" s="1"/>
  <c r="N20" i="22"/>
  <c r="J20" i="22"/>
  <c r="F20" i="22" s="1"/>
  <c r="E276" i="21"/>
  <c r="F276" i="21" s="1"/>
  <c r="D88" i="22"/>
  <c r="N88" i="22" s="1"/>
  <c r="D107" i="22"/>
  <c r="E251" i="21"/>
  <c r="F251" i="21" s="1"/>
  <c r="D186" i="21"/>
  <c r="E186" i="21" s="1"/>
  <c r="D202" i="31"/>
  <c r="G214" i="30"/>
  <c r="E214" i="30"/>
  <c r="J105" i="31"/>
  <c r="N105" i="31"/>
  <c r="F105" i="31" s="1"/>
  <c r="D25" i="31"/>
  <c r="D99" i="31"/>
  <c r="E289" i="30"/>
  <c r="F289" i="30" s="1"/>
  <c r="D106" i="31"/>
  <c r="E224" i="30"/>
  <c r="F224" i="30" s="1"/>
  <c r="D201" i="30"/>
  <c r="E201" i="30" s="1"/>
  <c r="D3" i="31"/>
  <c r="D183" i="30"/>
  <c r="E183" i="30" s="1"/>
  <c r="D88" i="31"/>
  <c r="D198" i="30"/>
  <c r="E198" i="30" s="1"/>
  <c r="E222" i="30"/>
  <c r="F222" i="30" s="1"/>
  <c r="J97" i="31"/>
  <c r="F97" i="31" s="1"/>
  <c r="N97" i="31"/>
  <c r="D13" i="31"/>
  <c r="N157" i="31"/>
  <c r="F157" i="31" s="1"/>
  <c r="J157" i="31"/>
  <c r="D121" i="31"/>
  <c r="E270" i="30"/>
  <c r="F270" i="30" s="1"/>
  <c r="D49" i="31"/>
  <c r="R8" i="31"/>
  <c r="N8" i="31"/>
  <c r="J8" i="31"/>
  <c r="F8" i="31" s="1"/>
  <c r="J118" i="31"/>
  <c r="F118" i="31" s="1"/>
  <c r="N118" i="31"/>
  <c r="N81" i="31"/>
  <c r="F81" i="31" s="1"/>
  <c r="J81" i="31"/>
  <c r="E264" i="30"/>
  <c r="F264" i="30" s="1"/>
  <c r="D90" i="31"/>
  <c r="D131" i="31"/>
  <c r="D147" i="31"/>
  <c r="J47" i="31"/>
  <c r="F47" i="31" s="1"/>
  <c r="N47" i="31"/>
  <c r="J22" i="31"/>
  <c r="F22" i="31" s="1"/>
  <c r="R22" i="31"/>
  <c r="N22" i="31"/>
  <c r="R7" i="31"/>
  <c r="N7" i="31"/>
  <c r="J7" i="31"/>
  <c r="F7" i="31" s="1"/>
  <c r="J98" i="31"/>
  <c r="F98" i="31" s="1"/>
  <c r="N98" i="31"/>
  <c r="N80" i="31"/>
  <c r="F80" i="31" s="1"/>
  <c r="J80" i="31"/>
  <c r="D163" i="31"/>
  <c r="D85" i="31"/>
  <c r="E262" i="30"/>
  <c r="F262" i="30" s="1"/>
  <c r="D5" i="31"/>
  <c r="N109" i="31"/>
  <c r="J109" i="31"/>
  <c r="F109" i="31" s="1"/>
  <c r="N55" i="31"/>
  <c r="J55" i="31"/>
  <c r="F55" i="31" s="1"/>
  <c r="R16" i="31"/>
  <c r="J16" i="31"/>
  <c r="F16" i="31" s="1"/>
  <c r="N16" i="31"/>
  <c r="N79" i="31"/>
  <c r="F79" i="31" s="1"/>
  <c r="J79" i="31"/>
  <c r="N155" i="31"/>
  <c r="F155" i="31" s="1"/>
  <c r="J155" i="31"/>
  <c r="E283" i="30"/>
  <c r="F283" i="30" s="1"/>
  <c r="D69" i="31"/>
  <c r="D114" i="31"/>
  <c r="E269" i="30"/>
  <c r="F269" i="30" s="1"/>
  <c r="D93" i="31"/>
  <c r="D78" i="31"/>
  <c r="E261" i="30"/>
  <c r="F261" i="30" s="1"/>
  <c r="D153" i="31"/>
  <c r="E301" i="30"/>
  <c r="F301" i="30" s="1"/>
  <c r="D36" i="31"/>
  <c r="J36" i="31" s="1"/>
  <c r="F36" i="31" s="1"/>
  <c r="D188" i="30"/>
  <c r="N128" i="31"/>
  <c r="J128" i="31"/>
  <c r="F128" i="31" s="1"/>
  <c r="D112" i="31"/>
  <c r="D202" i="30"/>
  <c r="E202" i="30" s="1"/>
  <c r="R10" i="31"/>
  <c r="N10" i="31"/>
  <c r="J10" i="31"/>
  <c r="F10" i="31" s="1"/>
  <c r="D185" i="31" s="1"/>
  <c r="N126" i="31"/>
  <c r="J126" i="31"/>
  <c r="F126" i="31" s="1"/>
  <c r="D82" i="31"/>
  <c r="D197" i="30"/>
  <c r="E197" i="30" s="1"/>
  <c r="D64" i="31"/>
  <c r="D194" i="30"/>
  <c r="E194" i="30" s="1"/>
  <c r="D111" i="31"/>
  <c r="E292" i="30"/>
  <c r="F292" i="30" s="1"/>
  <c r="D149" i="31"/>
  <c r="D71" i="31"/>
  <c r="E240" i="30"/>
  <c r="F240" i="30" s="1"/>
  <c r="D210" i="30"/>
  <c r="D95" i="31"/>
  <c r="E258" i="30"/>
  <c r="F258" i="30" s="1"/>
  <c r="D67" i="31"/>
  <c r="R24" i="31"/>
  <c r="N24" i="31"/>
  <c r="J24" i="31"/>
  <c r="F24" i="31" s="1"/>
  <c r="N133" i="31"/>
  <c r="J133" i="31"/>
  <c r="F133" i="31" s="1"/>
  <c r="D54" i="31"/>
  <c r="E256" i="30"/>
  <c r="F256" i="30" s="1"/>
  <c r="N138" i="31"/>
  <c r="R19" i="31"/>
  <c r="J19" i="31"/>
  <c r="F19" i="31" s="1"/>
  <c r="N19" i="31"/>
  <c r="D65" i="31"/>
  <c r="E241" i="30"/>
  <c r="F241" i="30" s="1"/>
  <c r="D87" i="31"/>
  <c r="E267" i="30"/>
  <c r="F267" i="30" s="1"/>
  <c r="D160" i="31"/>
  <c r="B209" i="30"/>
  <c r="B211" i="30"/>
  <c r="D144" i="31"/>
  <c r="E182" i="30"/>
  <c r="D83" i="31"/>
  <c r="E244" i="30"/>
  <c r="F244" i="30" s="1"/>
  <c r="N12" i="31"/>
  <c r="J12" i="31"/>
  <c r="F12" i="31" s="1"/>
  <c r="R12" i="31"/>
  <c r="D167" i="31"/>
  <c r="D211" i="30"/>
  <c r="D107" i="31"/>
  <c r="E246" i="30"/>
  <c r="F246" i="30" s="1"/>
  <c r="J74" i="31"/>
  <c r="F74" i="31" s="1"/>
  <c r="N74" i="31"/>
  <c r="D51" i="31"/>
  <c r="E297" i="30"/>
  <c r="F297" i="30" s="1"/>
  <c r="D135" i="31"/>
  <c r="N161" i="31"/>
  <c r="J161" i="31"/>
  <c r="N91" i="31"/>
  <c r="J91" i="31"/>
  <c r="F91" i="31" s="1"/>
  <c r="N68" i="31"/>
  <c r="J68" i="31"/>
  <c r="F68" i="31" s="1"/>
  <c r="D199" i="30"/>
  <c r="E199" i="30" s="1"/>
  <c r="D119" i="31"/>
  <c r="E250" i="30"/>
  <c r="F250" i="30" s="1"/>
  <c r="D72" i="31"/>
  <c r="D9" i="31"/>
  <c r="R17" i="31"/>
  <c r="N17" i="31"/>
  <c r="J17" i="31"/>
  <c r="F17" i="31" s="1"/>
  <c r="N63" i="31"/>
  <c r="F63" i="31" s="1"/>
  <c r="J63" i="31"/>
  <c r="N18" i="31"/>
  <c r="J18" i="31"/>
  <c r="F18" i="31" s="1"/>
  <c r="R18" i="31"/>
  <c r="J171" i="31"/>
  <c r="N171" i="31"/>
  <c r="F171" i="31" s="1"/>
  <c r="N61" i="31"/>
  <c r="F61" i="31" s="1"/>
  <c r="J61" i="31"/>
  <c r="D204" i="30"/>
  <c r="E204" i="30" s="1"/>
  <c r="D185" i="30"/>
  <c r="E185" i="30" s="1"/>
  <c r="D103" i="31"/>
  <c r="E266" i="30"/>
  <c r="F266" i="30" s="1"/>
  <c r="D122" i="31"/>
  <c r="E294" i="30"/>
  <c r="F294" i="30" s="1"/>
  <c r="D190" i="31"/>
  <c r="D123" i="31"/>
  <c r="D50" i="31"/>
  <c r="N152" i="31"/>
  <c r="J152" i="31"/>
  <c r="F152" i="31" s="1"/>
  <c r="D207" i="30"/>
  <c r="E207" i="30" s="1"/>
  <c r="D208" i="30"/>
  <c r="E208" i="30" s="1"/>
  <c r="N115" i="31"/>
  <c r="J115" i="31"/>
  <c r="F115" i="31" s="1"/>
  <c r="D205" i="30"/>
  <c r="E205" i="30" s="1"/>
  <c r="D108" i="31"/>
  <c r="E268" i="30"/>
  <c r="F268" i="30" s="1"/>
  <c r="E265" i="30"/>
  <c r="F265" i="30" s="1"/>
  <c r="D96" i="31"/>
  <c r="R11" i="31"/>
  <c r="N11" i="31"/>
  <c r="J11" i="31"/>
  <c r="F11" i="31" s="1"/>
  <c r="D129" i="31"/>
  <c r="N104" i="31"/>
  <c r="F104" i="31" s="1"/>
  <c r="J104" i="31"/>
  <c r="D57" i="31"/>
  <c r="E280" i="30"/>
  <c r="F280" i="30" s="1"/>
  <c r="N15" i="31"/>
  <c r="J15" i="31"/>
  <c r="F15" i="31" s="1"/>
  <c r="R15" i="31"/>
  <c r="D187" i="30"/>
  <c r="E187" i="30" s="1"/>
  <c r="D46" i="31"/>
  <c r="D191" i="30"/>
  <c r="D136" i="31"/>
  <c r="D206" i="30"/>
  <c r="E206" i="30" s="1"/>
  <c r="D200" i="30"/>
  <c r="E200" i="30" s="1"/>
  <c r="N150" i="31"/>
  <c r="J150" i="31"/>
  <c r="F150" i="31" s="1"/>
  <c r="D42" i="31"/>
  <c r="J42" i="31" s="1"/>
  <c r="F42" i="31" s="1"/>
  <c r="D190" i="30"/>
  <c r="E190" i="30" s="1"/>
  <c r="D209" i="30"/>
  <c r="N148" i="31"/>
  <c r="J148" i="31"/>
  <c r="F148" i="31" s="1"/>
  <c r="D139" i="31"/>
  <c r="E274" i="30"/>
  <c r="F274" i="30" s="1"/>
  <c r="E293" i="30"/>
  <c r="F293" i="30" s="1"/>
  <c r="D117" i="31"/>
  <c r="D53" i="31"/>
  <c r="D192" i="30"/>
  <c r="E192" i="30" s="1"/>
  <c r="E237" i="30"/>
  <c r="F237" i="30" s="1"/>
  <c r="D75" i="31"/>
  <c r="E284" i="30"/>
  <c r="F284" i="30" s="1"/>
  <c r="N141" i="31"/>
  <c r="J141" i="31"/>
  <c r="F141" i="31" s="1"/>
  <c r="D207" i="27"/>
  <c r="E207" i="27" s="1"/>
  <c r="D192" i="27"/>
  <c r="E192" i="27" s="1"/>
  <c r="F79" i="28"/>
  <c r="E300" i="27"/>
  <c r="F300" i="27" s="1"/>
  <c r="R23" i="28"/>
  <c r="N23" i="28"/>
  <c r="D187" i="27"/>
  <c r="E187" i="27" s="1"/>
  <c r="F118" i="28"/>
  <c r="D192" i="28"/>
  <c r="E192" i="28" s="1"/>
  <c r="D191" i="22"/>
  <c r="D9" i="29" s="1"/>
  <c r="P9" i="29" s="1"/>
  <c r="J23" i="22"/>
  <c r="F23" i="22" s="1"/>
  <c r="N23" i="22"/>
  <c r="N170" i="22"/>
  <c r="F170" i="22" s="1"/>
  <c r="F79" i="22"/>
  <c r="D199" i="27"/>
  <c r="E199" i="27" s="1"/>
  <c r="F80" i="28"/>
  <c r="J127" i="28"/>
  <c r="F127" i="28" s="1"/>
  <c r="N127" i="28"/>
  <c r="D14" i="28"/>
  <c r="E232" i="27"/>
  <c r="F232" i="27" s="1"/>
  <c r="D185" i="27"/>
  <c r="E185" i="27" s="1"/>
  <c r="E258" i="27"/>
  <c r="F258" i="27" s="1"/>
  <c r="D67" i="28"/>
  <c r="N171" i="28"/>
  <c r="F171" i="28" s="1"/>
  <c r="D205" i="28" s="1"/>
  <c r="J171" i="28"/>
  <c r="D103" i="28"/>
  <c r="N133" i="28"/>
  <c r="J133" i="28"/>
  <c r="F133" i="28" s="1"/>
  <c r="D61" i="28"/>
  <c r="E257" i="27"/>
  <c r="F257" i="27" s="1"/>
  <c r="D204" i="27"/>
  <c r="E204" i="27" s="1"/>
  <c r="N148" i="28"/>
  <c r="J148" i="28"/>
  <c r="F148" i="28" s="1"/>
  <c r="D139" i="28"/>
  <c r="E274" i="27"/>
  <c r="F274" i="27" s="1"/>
  <c r="D59" i="28"/>
  <c r="E276" i="27"/>
  <c r="F276" i="27" s="1"/>
  <c r="J152" i="28"/>
  <c r="F152" i="28" s="1"/>
  <c r="N152" i="28"/>
  <c r="D64" i="28"/>
  <c r="D194" i="27"/>
  <c r="E194" i="27" s="1"/>
  <c r="D95" i="28"/>
  <c r="D125" i="28"/>
  <c r="E249" i="27"/>
  <c r="F249" i="27" s="1"/>
  <c r="N56" i="28"/>
  <c r="J56" i="28"/>
  <c r="F56" i="28" s="1"/>
  <c r="R25" i="28"/>
  <c r="N25" i="28"/>
  <c r="J25" i="28"/>
  <c r="F25" i="28" s="1"/>
  <c r="D188" i="27"/>
  <c r="D123" i="28"/>
  <c r="J55" i="28"/>
  <c r="F55" i="28" s="1"/>
  <c r="N55" i="28"/>
  <c r="J144" i="28"/>
  <c r="F144" i="28" s="1"/>
  <c r="N144" i="28"/>
  <c r="R21" i="28"/>
  <c r="J21" i="28"/>
  <c r="F21" i="28" s="1"/>
  <c r="N21" i="28"/>
  <c r="N119" i="28"/>
  <c r="N90" i="28"/>
  <c r="J90" i="28"/>
  <c r="F90" i="28" s="1"/>
  <c r="E283" i="27"/>
  <c r="F283" i="27" s="1"/>
  <c r="D69" i="28"/>
  <c r="N128" i="28"/>
  <c r="J128" i="28"/>
  <c r="F128" i="28" s="1"/>
  <c r="D13" i="28"/>
  <c r="E278" i="27"/>
  <c r="D193" i="27"/>
  <c r="E193" i="27" s="1"/>
  <c r="D88" i="28"/>
  <c r="E222" i="27"/>
  <c r="F222" i="27" s="1"/>
  <c r="D198" i="27"/>
  <c r="E198" i="27" s="1"/>
  <c r="E299" i="27"/>
  <c r="F299" i="27" s="1"/>
  <c r="D141" i="28"/>
  <c r="D39" i="28"/>
  <c r="J39" i="28" s="1"/>
  <c r="F39" i="28" s="1"/>
  <c r="D190" i="28" s="1"/>
  <c r="D189" i="27"/>
  <c r="E189" i="27" s="1"/>
  <c r="D114" i="28"/>
  <c r="E269" i="27"/>
  <c r="F269" i="27" s="1"/>
  <c r="N149" i="28"/>
  <c r="J149" i="28"/>
  <c r="F149" i="28" s="1"/>
  <c r="D72" i="28"/>
  <c r="N124" i="28"/>
  <c r="J124" i="28"/>
  <c r="F124" i="28" s="1"/>
  <c r="N151" i="28"/>
  <c r="J151" i="28"/>
  <c r="F151" i="28" s="1"/>
  <c r="D117" i="28"/>
  <c r="E293" i="27"/>
  <c r="F293" i="27" s="1"/>
  <c r="E218" i="27"/>
  <c r="N115" i="28"/>
  <c r="J115" i="28"/>
  <c r="D208" i="27"/>
  <c r="E208" i="27" s="1"/>
  <c r="N109" i="28"/>
  <c r="J109" i="28"/>
  <c r="F109" i="28" s="1"/>
  <c r="D211" i="27"/>
  <c r="E211" i="27" s="1"/>
  <c r="N145" i="28"/>
  <c r="J145" i="28"/>
  <c r="F145" i="28" s="1"/>
  <c r="D206" i="27"/>
  <c r="E206" i="27" s="1"/>
  <c r="D206" i="28"/>
  <c r="D6" i="28"/>
  <c r="E231" i="27"/>
  <c r="F231" i="27" s="1"/>
  <c r="D112" i="28"/>
  <c r="D202" i="27"/>
  <c r="E202" i="27" s="1"/>
  <c r="D182" i="27"/>
  <c r="D2" i="28"/>
  <c r="N129" i="28"/>
  <c r="J129" i="28"/>
  <c r="F129" i="28" s="1"/>
  <c r="E191" i="27"/>
  <c r="E247" i="27"/>
  <c r="F247" i="27" s="1"/>
  <c r="D101" i="28"/>
  <c r="D186" i="27"/>
  <c r="E186" i="27" s="1"/>
  <c r="D18" i="28"/>
  <c r="J60" i="28"/>
  <c r="N60" i="28"/>
  <c r="J73" i="28"/>
  <c r="F73" i="28" s="1"/>
  <c r="N73" i="28"/>
  <c r="J78" i="28"/>
  <c r="N78" i="28"/>
  <c r="N24" i="28"/>
  <c r="J24" i="28"/>
  <c r="F24" i="28" s="1"/>
  <c r="R24" i="28"/>
  <c r="N113" i="28"/>
  <c r="J113" i="28"/>
  <c r="E212" i="27"/>
  <c r="F212" i="27"/>
  <c r="H212" i="27" s="1"/>
  <c r="E254" i="27"/>
  <c r="N93" i="28"/>
  <c r="J93" i="28"/>
  <c r="F93" i="28" s="1"/>
  <c r="E290" i="27"/>
  <c r="F290" i="27" s="1"/>
  <c r="D104" i="28"/>
  <c r="D85" i="28"/>
  <c r="D10" i="28"/>
  <c r="D184" i="27"/>
  <c r="E184" i="27" s="1"/>
  <c r="D99" i="28"/>
  <c r="E289" i="27"/>
  <c r="F289" i="27" s="1"/>
  <c r="R16" i="28"/>
  <c r="N16" i="28"/>
  <c r="J16" i="28"/>
  <c r="F16" i="28" s="1"/>
  <c r="D211" i="28"/>
  <c r="E208" i="28"/>
  <c r="N49" i="28"/>
  <c r="J49" i="28"/>
  <c r="F49" i="28" s="1"/>
  <c r="N156" i="28"/>
  <c r="J156" i="28"/>
  <c r="F156" i="28" s="1"/>
  <c r="D205" i="27"/>
  <c r="E205" i="27" s="1"/>
  <c r="J94" i="28"/>
  <c r="N94" i="28"/>
  <c r="D96" i="28"/>
  <c r="E265" i="27"/>
  <c r="F265" i="27" s="1"/>
  <c r="J11" i="28"/>
  <c r="F11" i="28" s="1"/>
  <c r="D186" i="28" s="1"/>
  <c r="N11" i="28"/>
  <c r="R11" i="28"/>
  <c r="N135" i="28"/>
  <c r="J135" i="28"/>
  <c r="F135" i="28" s="1"/>
  <c r="J12" i="28"/>
  <c r="F12" i="28" s="1"/>
  <c r="R12" i="28"/>
  <c r="N12" i="28"/>
  <c r="D77" i="28"/>
  <c r="E239" i="27"/>
  <c r="F239" i="27" s="1"/>
  <c r="J51" i="28"/>
  <c r="N51" i="28"/>
  <c r="N58" i="28"/>
  <c r="J58" i="28"/>
  <c r="G235" i="27"/>
  <c r="N91" i="28"/>
  <c r="J91" i="28"/>
  <c r="F91" i="28" s="1"/>
  <c r="J8" i="28"/>
  <c r="F8" i="28" s="1"/>
  <c r="R8" i="28"/>
  <c r="N8" i="28"/>
  <c r="J63" i="28"/>
  <c r="N63" i="28"/>
  <c r="N161" i="28"/>
  <c r="J161" i="28"/>
  <c r="N22" i="28"/>
  <c r="R22" i="28"/>
  <c r="J22" i="28"/>
  <c r="F22" i="28" s="1"/>
  <c r="N130" i="28"/>
  <c r="J130" i="28"/>
  <c r="F130" i="28" s="1"/>
  <c r="J8" i="26"/>
  <c r="F8" i="26" s="1"/>
  <c r="E235" i="25"/>
  <c r="F235" i="25" s="1"/>
  <c r="D206" i="25"/>
  <c r="E206" i="25" s="1"/>
  <c r="D203" i="25"/>
  <c r="E203" i="25" s="1"/>
  <c r="D192" i="25"/>
  <c r="E192" i="25" s="1"/>
  <c r="E275" i="25"/>
  <c r="F275" i="25" s="1"/>
  <c r="D198" i="25"/>
  <c r="E198" i="25" s="1"/>
  <c r="D207" i="25"/>
  <c r="E207" i="25" s="1"/>
  <c r="D193" i="25"/>
  <c r="E193" i="25" s="1"/>
  <c r="F60" i="26"/>
  <c r="D195" i="25"/>
  <c r="E195" i="25" s="1"/>
  <c r="D194" i="25"/>
  <c r="E194" i="25" s="1"/>
  <c r="F80" i="22"/>
  <c r="D209" i="25"/>
  <c r="D93" i="26"/>
  <c r="D204" i="25"/>
  <c r="E204" i="25" s="1"/>
  <c r="D123" i="26"/>
  <c r="D163" i="26"/>
  <c r="E216" i="25"/>
  <c r="F216" i="25" s="1"/>
  <c r="D111" i="26"/>
  <c r="E292" i="25"/>
  <c r="F292" i="25" s="1"/>
  <c r="D191" i="26"/>
  <c r="E191" i="26" s="1"/>
  <c r="D196" i="25"/>
  <c r="E196" i="25" s="1"/>
  <c r="D85" i="26"/>
  <c r="E262" i="25"/>
  <c r="F262" i="25" s="1"/>
  <c r="N124" i="26"/>
  <c r="J124" i="26"/>
  <c r="F124" i="26" s="1"/>
  <c r="D107" i="26"/>
  <c r="E246" i="25"/>
  <c r="F246" i="25" s="1"/>
  <c r="N136" i="26"/>
  <c r="J136" i="26"/>
  <c r="F136" i="26" s="1"/>
  <c r="D106" i="26"/>
  <c r="E224" i="25"/>
  <c r="F224" i="25" s="1"/>
  <c r="D201" i="25"/>
  <c r="E201" i="25" s="1"/>
  <c r="N145" i="26"/>
  <c r="J145" i="26"/>
  <c r="F145" i="26" s="1"/>
  <c r="D6" i="26"/>
  <c r="E231" i="25"/>
  <c r="F231" i="25" s="1"/>
  <c r="N49" i="26"/>
  <c r="J49" i="26"/>
  <c r="N18" i="26"/>
  <c r="J18" i="26"/>
  <c r="F18" i="26" s="1"/>
  <c r="R18" i="26"/>
  <c r="D101" i="26"/>
  <c r="E247" i="25"/>
  <c r="F247" i="25" s="1"/>
  <c r="E182" i="25"/>
  <c r="N94" i="26"/>
  <c r="J94" i="26"/>
  <c r="E269" i="25"/>
  <c r="F269" i="25" s="1"/>
  <c r="D114" i="26"/>
  <c r="D46" i="26"/>
  <c r="D191" i="25"/>
  <c r="J73" i="26"/>
  <c r="F73" i="26" s="1"/>
  <c r="N73" i="26"/>
  <c r="D14" i="26"/>
  <c r="E232" i="25"/>
  <c r="F232" i="25" s="1"/>
  <c r="D185" i="25"/>
  <c r="E185" i="25" s="1"/>
  <c r="E254" i="25"/>
  <c r="N135" i="26"/>
  <c r="J135" i="26"/>
  <c r="F135" i="26" s="1"/>
  <c r="D103" i="26"/>
  <c r="E266" i="25"/>
  <c r="F266" i="25" s="1"/>
  <c r="N12" i="26"/>
  <c r="J12" i="26"/>
  <c r="F12" i="26" s="1"/>
  <c r="R12" i="26"/>
  <c r="D149" i="26"/>
  <c r="D208" i="25"/>
  <c r="E208" i="25" s="1"/>
  <c r="E251" i="25"/>
  <c r="F251" i="25" s="1"/>
  <c r="D77" i="26"/>
  <c r="R17" i="26"/>
  <c r="J17" i="26"/>
  <c r="F17" i="26" s="1"/>
  <c r="N17" i="26"/>
  <c r="J91" i="26"/>
  <c r="F91" i="26" s="1"/>
  <c r="N91" i="26"/>
  <c r="R13" i="26"/>
  <c r="J13" i="26"/>
  <c r="F13" i="26" s="1"/>
  <c r="N13" i="26"/>
  <c r="D189" i="25"/>
  <c r="E189" i="25" s="1"/>
  <c r="J98" i="26"/>
  <c r="N98" i="26"/>
  <c r="N15" i="26"/>
  <c r="J15" i="26"/>
  <c r="F15" i="26" s="1"/>
  <c r="R15" i="26"/>
  <c r="R21" i="26"/>
  <c r="N21" i="26"/>
  <c r="J21" i="26"/>
  <c r="F21" i="26" s="1"/>
  <c r="D190" i="25"/>
  <c r="E190" i="25" s="1"/>
  <c r="N127" i="26"/>
  <c r="J127" i="26"/>
  <c r="F127" i="26" s="1"/>
  <c r="D122" i="26"/>
  <c r="E294" i="25"/>
  <c r="F294" i="25" s="1"/>
  <c r="D22" i="26"/>
  <c r="D187" i="25"/>
  <c r="E187" i="25" s="1"/>
  <c r="D87" i="26"/>
  <c r="D69" i="26"/>
  <c r="E283" i="25"/>
  <c r="F283" i="25" s="1"/>
  <c r="J171" i="26"/>
  <c r="N171" i="26"/>
  <c r="F171" i="26" s="1"/>
  <c r="R7" i="26"/>
  <c r="N7" i="26"/>
  <c r="J7" i="26"/>
  <c r="F7" i="26" s="1"/>
  <c r="N58" i="26"/>
  <c r="J58" i="26"/>
  <c r="J143" i="26"/>
  <c r="F143" i="26" s="1"/>
  <c r="N143" i="26"/>
  <c r="N130" i="26"/>
  <c r="J130" i="26"/>
  <c r="F130" i="26" s="1"/>
  <c r="D57" i="26"/>
  <c r="D131" i="26"/>
  <c r="E248" i="25"/>
  <c r="F248" i="25" s="1"/>
  <c r="J64" i="26"/>
  <c r="F64" i="26" s="1"/>
  <c r="N64" i="26"/>
  <c r="E299" i="25"/>
  <c r="F299" i="25" s="1"/>
  <c r="D141" i="26"/>
  <c r="D90" i="26"/>
  <c r="J2" i="26"/>
  <c r="F2" i="26" s="1"/>
  <c r="R2" i="26"/>
  <c r="N2" i="26"/>
  <c r="N79" i="26"/>
  <c r="J79" i="26"/>
  <c r="N133" i="26"/>
  <c r="J133" i="26"/>
  <c r="F133" i="26" s="1"/>
  <c r="D61" i="26"/>
  <c r="E257" i="25"/>
  <c r="F257" i="25" s="1"/>
  <c r="D153" i="26"/>
  <c r="E301" i="25"/>
  <c r="F301" i="25" s="1"/>
  <c r="N156" i="26"/>
  <c r="J156" i="26"/>
  <c r="D82" i="26"/>
  <c r="D197" i="25"/>
  <c r="E197" i="25" s="1"/>
  <c r="D3" i="26"/>
  <c r="D183" i="25"/>
  <c r="E183" i="25" s="1"/>
  <c r="E270" i="25"/>
  <c r="F270" i="25" s="1"/>
  <c r="D121" i="26"/>
  <c r="J95" i="26"/>
  <c r="N95" i="26"/>
  <c r="D50" i="26"/>
  <c r="D53" i="26"/>
  <c r="E237" i="25"/>
  <c r="F237" i="25" s="1"/>
  <c r="D125" i="26"/>
  <c r="E249" i="25"/>
  <c r="F249" i="25" s="1"/>
  <c r="D200" i="25"/>
  <c r="E200" i="25" s="1"/>
  <c r="D147" i="26"/>
  <c r="D67" i="26"/>
  <c r="E258" i="25"/>
  <c r="F258" i="25" s="1"/>
  <c r="N74" i="26"/>
  <c r="J74" i="26"/>
  <c r="F74" i="26" s="1"/>
  <c r="N97" i="26"/>
  <c r="J97" i="26"/>
  <c r="E217" i="25"/>
  <c r="F217" i="25" s="1"/>
  <c r="N117" i="26"/>
  <c r="J117" i="26"/>
  <c r="D10" i="26"/>
  <c r="D184" i="25"/>
  <c r="E184" i="25" s="1"/>
  <c r="D162" i="26"/>
  <c r="D119" i="26"/>
  <c r="E250" i="25"/>
  <c r="F250" i="25" s="1"/>
  <c r="G214" i="25"/>
  <c r="E214" i="25"/>
  <c r="J160" i="26"/>
  <c r="N160" i="26"/>
  <c r="D71" i="26"/>
  <c r="E240" i="25"/>
  <c r="F240" i="25" s="1"/>
  <c r="R19" i="26"/>
  <c r="N19" i="26"/>
  <c r="J19" i="26"/>
  <c r="F19" i="26" s="1"/>
  <c r="E281" i="25"/>
  <c r="F281" i="25" s="1"/>
  <c r="D63" i="26"/>
  <c r="N109" i="26"/>
  <c r="J109" i="26"/>
  <c r="F109" i="26" s="1"/>
  <c r="E274" i="25"/>
  <c r="F274" i="25" s="1"/>
  <c r="D139" i="26"/>
  <c r="N55" i="26"/>
  <c r="J55" i="26"/>
  <c r="F55" i="26" s="1"/>
  <c r="J132" i="26"/>
  <c r="F132" i="26" s="1"/>
  <c r="J146" i="26"/>
  <c r="F146" i="26" s="1"/>
  <c r="N146" i="26"/>
  <c r="J66" i="26"/>
  <c r="F66" i="26" s="1"/>
  <c r="N66" i="26"/>
  <c r="J161" i="26"/>
  <c r="N161" i="26"/>
  <c r="D36" i="26"/>
  <c r="J36" i="26" s="1"/>
  <c r="F36" i="26" s="1"/>
  <c r="D190" i="26" s="1"/>
  <c r="D188" i="25"/>
  <c r="D190" i="21"/>
  <c r="E190" i="21" s="1"/>
  <c r="D209" i="21"/>
  <c r="J156" i="22"/>
  <c r="D78" i="22"/>
  <c r="D46" i="22"/>
  <c r="D191" i="21"/>
  <c r="D132" i="22"/>
  <c r="J144" i="22"/>
  <c r="F144" i="22" s="1"/>
  <c r="N144" i="22"/>
  <c r="N98" i="22"/>
  <c r="D70" i="22"/>
  <c r="D195" i="21"/>
  <c r="E195" i="21" s="1"/>
  <c r="D85" i="22"/>
  <c r="D100" i="22"/>
  <c r="D200" i="21"/>
  <c r="E200" i="21" s="1"/>
  <c r="D122" i="22"/>
  <c r="E291" i="21"/>
  <c r="F291" i="21" s="1"/>
  <c r="D199" i="21"/>
  <c r="E199" i="21" s="1"/>
  <c r="D94" i="22"/>
  <c r="D54" i="22"/>
  <c r="D17" i="22"/>
  <c r="D77" i="22"/>
  <c r="D197" i="21"/>
  <c r="E197" i="21" s="1"/>
  <c r="D36" i="22"/>
  <c r="J36" i="22" s="1"/>
  <c r="F36" i="22" s="1"/>
  <c r="D188" i="21"/>
  <c r="N149" i="22"/>
  <c r="J149" i="22"/>
  <c r="F149" i="22" s="1"/>
  <c r="D66" i="22"/>
  <c r="D194" i="21"/>
  <c r="E194" i="21" s="1"/>
  <c r="D25" i="22"/>
  <c r="R18" i="22"/>
  <c r="N18" i="22"/>
  <c r="J18" i="22"/>
  <c r="F18" i="22" s="1"/>
  <c r="D193" i="21"/>
  <c r="E193" i="21" s="1"/>
  <c r="D58" i="22"/>
  <c r="D76" i="22"/>
  <c r="D196" i="21"/>
  <c r="E196" i="21" s="1"/>
  <c r="D192" i="22"/>
  <c r="D90" i="22"/>
  <c r="D126" i="22"/>
  <c r="D5" i="22"/>
  <c r="D206" i="21"/>
  <c r="E206" i="21" s="1"/>
  <c r="D93" i="22"/>
  <c r="D21" i="22"/>
  <c r="D52" i="22"/>
  <c r="D192" i="21"/>
  <c r="E192" i="21" s="1"/>
  <c r="D61" i="22"/>
  <c r="J172" i="22"/>
  <c r="N172" i="22"/>
  <c r="F172" i="22" s="1"/>
  <c r="D113" i="22"/>
  <c r="D69" i="22"/>
  <c r="D201" i="21"/>
  <c r="E201" i="21" s="1"/>
  <c r="D11" i="22"/>
  <c r="E234" i="21"/>
  <c r="F234" i="21" s="1"/>
  <c r="N3" i="22"/>
  <c r="J3" i="22"/>
  <c r="F3" i="22" s="1"/>
  <c r="R3" i="22"/>
  <c r="D150" i="22"/>
  <c r="N142" i="22"/>
  <c r="J142" i="22"/>
  <c r="F142" i="22" s="1"/>
  <c r="D125" i="22"/>
  <c r="D51" i="22"/>
  <c r="D99" i="22"/>
  <c r="D14" i="22"/>
  <c r="D185" i="21"/>
  <c r="E185" i="21" s="1"/>
  <c r="J162" i="22"/>
  <c r="F162" i="22" s="1"/>
  <c r="N162" i="22"/>
  <c r="N2" i="22"/>
  <c r="R2" i="22"/>
  <c r="J2" i="22"/>
  <c r="F2" i="22" s="1"/>
  <c r="D207" i="21"/>
  <c r="E207" i="21" s="1"/>
  <c r="D198" i="21"/>
  <c r="E198" i="21" s="1"/>
  <c r="B209" i="21"/>
  <c r="B211" i="21"/>
  <c r="D86" i="22"/>
  <c r="D124" i="22"/>
  <c r="D204" i="21"/>
  <c r="E204" i="21" s="1"/>
  <c r="D130" i="22"/>
  <c r="D205" i="21"/>
  <c r="E205" i="21" s="1"/>
  <c r="D168" i="22"/>
  <c r="D68" i="22"/>
  <c r="D22" i="22"/>
  <c r="D187" i="21"/>
  <c r="E187" i="21" s="1"/>
  <c r="D182" i="21"/>
  <c r="E236" i="21"/>
  <c r="D202" i="21"/>
  <c r="E202" i="21" s="1"/>
  <c r="D203" i="21"/>
  <c r="E203" i="21" s="1"/>
  <c r="D118" i="22"/>
  <c r="D148" i="22"/>
  <c r="D208" i="21"/>
  <c r="E208" i="21" s="1"/>
  <c r="D39" i="22"/>
  <c r="J39" i="22" s="1"/>
  <c r="F39" i="22" s="1"/>
  <c r="D189" i="21"/>
  <c r="E189" i="21" s="1"/>
  <c r="J129" i="22"/>
  <c r="F129" i="22" s="1"/>
  <c r="N81" i="22"/>
  <c r="J81" i="22"/>
  <c r="D6" i="22"/>
  <c r="N167" i="22"/>
  <c r="F167" i="22" s="1"/>
  <c r="J167" i="22"/>
  <c r="J19" i="22"/>
  <c r="F19" i="22" s="1"/>
  <c r="R19" i="22"/>
  <c r="N19" i="22"/>
  <c r="D10" i="22"/>
  <c r="D184" i="21"/>
  <c r="E184" i="21" s="1"/>
  <c r="D9" i="22"/>
  <c r="D101" i="22"/>
  <c r="D140" i="22"/>
  <c r="D121" i="22"/>
  <c r="D210" i="21"/>
  <c r="E210" i="21" s="1"/>
  <c r="D161" i="22"/>
  <c r="D108" i="22"/>
  <c r="D211" i="21"/>
  <c r="D50" i="22"/>
  <c r="D183" i="21"/>
  <c r="E183" i="21" s="1"/>
  <c r="J13" i="22"/>
  <c r="F13" i="22" s="1"/>
  <c r="R13" i="22"/>
  <c r="N13" i="22"/>
  <c r="D203" i="39" l="1"/>
  <c r="C21" i="29" s="1"/>
  <c r="E210" i="38"/>
  <c r="B3" i="47"/>
  <c r="B5" i="47" s="1"/>
  <c r="F161" i="39"/>
  <c r="D201" i="39" s="1"/>
  <c r="E206" i="39"/>
  <c r="C24" i="29"/>
  <c r="E203" i="39"/>
  <c r="E204" i="39"/>
  <c r="C22" i="29"/>
  <c r="J170" i="31"/>
  <c r="G214" i="21"/>
  <c r="J113" i="34"/>
  <c r="J120" i="31"/>
  <c r="F120" i="31" s="1"/>
  <c r="N70" i="31"/>
  <c r="N53" i="28"/>
  <c r="N52" i="28"/>
  <c r="J105" i="34"/>
  <c r="F105" i="34" s="1"/>
  <c r="J136" i="34"/>
  <c r="F136" i="34" s="1"/>
  <c r="J153" i="34"/>
  <c r="F153" i="34" s="1"/>
  <c r="N72" i="41"/>
  <c r="N119" i="41"/>
  <c r="J119" i="41"/>
  <c r="F119" i="41" s="1"/>
  <c r="J78" i="41"/>
  <c r="F78" i="41" s="1"/>
  <c r="N140" i="31"/>
  <c r="N143" i="31"/>
  <c r="J142" i="31"/>
  <c r="F142" i="31" s="1"/>
  <c r="J58" i="31"/>
  <c r="N52" i="31"/>
  <c r="N66" i="31"/>
  <c r="J50" i="41"/>
  <c r="F50" i="41" s="1"/>
  <c r="N114" i="41"/>
  <c r="J99" i="34"/>
  <c r="J57" i="34"/>
  <c r="F57" i="34" s="1"/>
  <c r="J65" i="34"/>
  <c r="F65" i="34" s="1"/>
  <c r="N66" i="34"/>
  <c r="F116" i="34"/>
  <c r="J132" i="28"/>
  <c r="F132" i="28" s="1"/>
  <c r="N71" i="28"/>
  <c r="J54" i="28"/>
  <c r="F54" i="28" s="1"/>
  <c r="J138" i="28"/>
  <c r="F138" i="28" s="1"/>
  <c r="J81" i="28"/>
  <c r="F81" i="28" s="1"/>
  <c r="J113" i="26"/>
  <c r="J54" i="26"/>
  <c r="F54" i="26" s="1"/>
  <c r="J86" i="37"/>
  <c r="F86" i="37" s="1"/>
  <c r="J95" i="35"/>
  <c r="F95" i="35" s="1"/>
  <c r="N57" i="22"/>
  <c r="N77" i="35"/>
  <c r="F77" i="35" s="1"/>
  <c r="G214" i="27"/>
  <c r="F161" i="28"/>
  <c r="D202" i="28"/>
  <c r="N159" i="31"/>
  <c r="F159" i="31" s="1"/>
  <c r="N165" i="31"/>
  <c r="N159" i="41"/>
  <c r="J166" i="41"/>
  <c r="F166" i="41" s="1"/>
  <c r="D206" i="41" s="1"/>
  <c r="E206" i="34"/>
  <c r="M24" i="29"/>
  <c r="E205" i="34"/>
  <c r="M23" i="29"/>
  <c r="D204" i="22"/>
  <c r="J171" i="22"/>
  <c r="J70" i="37"/>
  <c r="F70" i="37" s="1"/>
  <c r="J48" i="26"/>
  <c r="N100" i="26"/>
  <c r="J58" i="37"/>
  <c r="F58" i="37" s="1"/>
  <c r="J47" i="37"/>
  <c r="F47" i="37" s="1"/>
  <c r="F90" i="37"/>
  <c r="N171" i="35"/>
  <c r="R171" i="35"/>
  <c r="F171" i="35" s="1"/>
  <c r="J171" i="35"/>
  <c r="J165" i="22"/>
  <c r="F165" i="22" s="1"/>
  <c r="D205" i="22" s="1"/>
  <c r="R171" i="46"/>
  <c r="F171" i="46" s="1"/>
  <c r="N171" i="46"/>
  <c r="J171" i="46"/>
  <c r="N165" i="35"/>
  <c r="R165" i="35"/>
  <c r="J165" i="35"/>
  <c r="J172" i="35"/>
  <c r="N172" i="35"/>
  <c r="R172" i="35"/>
  <c r="F172" i="35" s="1"/>
  <c r="R165" i="46"/>
  <c r="J165" i="46"/>
  <c r="F165" i="46" s="1"/>
  <c r="N165" i="46"/>
  <c r="J160" i="22"/>
  <c r="N172" i="46"/>
  <c r="R172" i="46"/>
  <c r="F172" i="46" s="1"/>
  <c r="J172" i="46"/>
  <c r="N160" i="35"/>
  <c r="R160" i="35"/>
  <c r="F160" i="35" s="1"/>
  <c r="J160" i="35"/>
  <c r="N160" i="46"/>
  <c r="F160" i="46" s="1"/>
  <c r="R160" i="46"/>
  <c r="J160" i="46"/>
  <c r="R170" i="35"/>
  <c r="F170" i="35" s="1"/>
  <c r="D204" i="35" s="1"/>
  <c r="J170" i="35"/>
  <c r="N170" i="35"/>
  <c r="R170" i="46"/>
  <c r="F170" i="46" s="1"/>
  <c r="D204" i="46" s="1"/>
  <c r="J170" i="46"/>
  <c r="N170" i="46"/>
  <c r="J157" i="22"/>
  <c r="J99" i="35"/>
  <c r="F99" i="35" s="1"/>
  <c r="N85" i="35"/>
  <c r="N103" i="22"/>
  <c r="F103" i="22" s="1"/>
  <c r="J126" i="35"/>
  <c r="F126" i="35" s="1"/>
  <c r="N124" i="31"/>
  <c r="N61" i="41"/>
  <c r="J135" i="34"/>
  <c r="F135" i="34" s="1"/>
  <c r="J102" i="34"/>
  <c r="F102" i="34" s="1"/>
  <c r="N143" i="34"/>
  <c r="N120" i="34"/>
  <c r="J131" i="28"/>
  <c r="F131" i="28" s="1"/>
  <c r="N108" i="28"/>
  <c r="J47" i="28"/>
  <c r="F47" i="28" s="1"/>
  <c r="J120" i="28"/>
  <c r="F120" i="28" s="1"/>
  <c r="J83" i="28"/>
  <c r="F83" i="28" s="1"/>
  <c r="J142" i="26"/>
  <c r="F142" i="26" s="1"/>
  <c r="J65" i="26"/>
  <c r="F65" i="26" s="1"/>
  <c r="F59" i="37"/>
  <c r="F89" i="37"/>
  <c r="F101" i="37"/>
  <c r="N48" i="37"/>
  <c r="F48" i="37" s="1"/>
  <c r="J140" i="37"/>
  <c r="F140" i="37" s="1"/>
  <c r="F50" i="37"/>
  <c r="N101" i="35"/>
  <c r="F101" i="35" s="1"/>
  <c r="J136" i="22"/>
  <c r="F136" i="22" s="1"/>
  <c r="N123" i="35"/>
  <c r="J89" i="22"/>
  <c r="F89" i="22" s="1"/>
  <c r="J120" i="22"/>
  <c r="F120" i="22" s="1"/>
  <c r="J143" i="22"/>
  <c r="F143" i="22" s="1"/>
  <c r="J122" i="35"/>
  <c r="F122" i="35" s="1"/>
  <c r="J83" i="22"/>
  <c r="F83" i="22" s="1"/>
  <c r="J52" i="35"/>
  <c r="F52" i="35" s="1"/>
  <c r="J150" i="35"/>
  <c r="F150" i="35" s="1"/>
  <c r="J68" i="35"/>
  <c r="F68" i="35" s="1"/>
  <c r="J125" i="31"/>
  <c r="F125" i="31" s="1"/>
  <c r="N125" i="31"/>
  <c r="J101" i="31"/>
  <c r="N101" i="31"/>
  <c r="F101" i="31" s="1"/>
  <c r="J48" i="31"/>
  <c r="F48" i="31" s="1"/>
  <c r="N48" i="31"/>
  <c r="N137" i="31"/>
  <c r="J137" i="31"/>
  <c r="F137" i="31" s="1"/>
  <c r="N86" i="31"/>
  <c r="J86" i="31"/>
  <c r="F86" i="31" s="1"/>
  <c r="N84" i="31"/>
  <c r="J84" i="31"/>
  <c r="F84" i="31" s="1"/>
  <c r="N83" i="41"/>
  <c r="J83" i="41"/>
  <c r="F83" i="41" s="1"/>
  <c r="J84" i="41"/>
  <c r="F84" i="41" s="1"/>
  <c r="N84" i="41"/>
  <c r="F60" i="41"/>
  <c r="J108" i="41"/>
  <c r="F108" i="41" s="1"/>
  <c r="N108" i="41"/>
  <c r="N81" i="41"/>
  <c r="J81" i="41"/>
  <c r="F81" i="41" s="1"/>
  <c r="J48" i="41"/>
  <c r="F48" i="41" s="1"/>
  <c r="N48" i="41"/>
  <c r="J138" i="41"/>
  <c r="F138" i="41" s="1"/>
  <c r="N138" i="41"/>
  <c r="F80" i="41"/>
  <c r="N65" i="41"/>
  <c r="J65" i="41"/>
  <c r="F65" i="41" s="1"/>
  <c r="J54" i="41"/>
  <c r="F54" i="41" s="1"/>
  <c r="N54" i="41"/>
  <c r="J104" i="34"/>
  <c r="F104" i="34" s="1"/>
  <c r="N104" i="34"/>
  <c r="J122" i="34"/>
  <c r="F122" i="34" s="1"/>
  <c r="N124" i="34"/>
  <c r="J124" i="34"/>
  <c r="F124" i="34" s="1"/>
  <c r="J138" i="34"/>
  <c r="F138" i="34" s="1"/>
  <c r="N48" i="34"/>
  <c r="J48" i="34"/>
  <c r="F48" i="34" s="1"/>
  <c r="J63" i="34"/>
  <c r="N63" i="34"/>
  <c r="F63" i="34" s="1"/>
  <c r="N64" i="34"/>
  <c r="J64" i="34"/>
  <c r="F64" i="34" s="1"/>
  <c r="F113" i="34"/>
  <c r="J117" i="34"/>
  <c r="F117" i="34" s="1"/>
  <c r="N117" i="34"/>
  <c r="F114" i="34"/>
  <c r="N86" i="28"/>
  <c r="N65" i="28"/>
  <c r="N150" i="28"/>
  <c r="J150" i="28"/>
  <c r="F150" i="28" s="1"/>
  <c r="J136" i="28"/>
  <c r="F136" i="28" s="1"/>
  <c r="J137" i="28"/>
  <c r="F137" i="28" s="1"/>
  <c r="N122" i="28"/>
  <c r="F122" i="28" s="1"/>
  <c r="N140" i="28"/>
  <c r="J140" i="28"/>
  <c r="F140" i="28" s="1"/>
  <c r="J66" i="28"/>
  <c r="F66" i="28" s="1"/>
  <c r="N66" i="28"/>
  <c r="N126" i="28"/>
  <c r="J126" i="28"/>
  <c r="F126" i="28" s="1"/>
  <c r="J75" i="28"/>
  <c r="F75" i="28" s="1"/>
  <c r="N75" i="28"/>
  <c r="N143" i="28"/>
  <c r="J143" i="28"/>
  <c r="F143" i="28" s="1"/>
  <c r="J105" i="28"/>
  <c r="F105" i="28" s="1"/>
  <c r="N105" i="28"/>
  <c r="J70" i="28"/>
  <c r="F70" i="28" s="1"/>
  <c r="N70" i="28"/>
  <c r="N102" i="28"/>
  <c r="J102" i="28"/>
  <c r="F102" i="28" s="1"/>
  <c r="N153" i="28"/>
  <c r="J153" i="28"/>
  <c r="F153" i="28" s="1"/>
  <c r="J100" i="28"/>
  <c r="F100" i="28" s="1"/>
  <c r="N100" i="28"/>
  <c r="N107" i="28"/>
  <c r="J107" i="28"/>
  <c r="F107" i="28" s="1"/>
  <c r="N57" i="28"/>
  <c r="J57" i="28"/>
  <c r="F57" i="28" s="1"/>
  <c r="J121" i="28"/>
  <c r="F121" i="28" s="1"/>
  <c r="N121" i="28"/>
  <c r="N106" i="28"/>
  <c r="J106" i="28"/>
  <c r="F106" i="28" s="1"/>
  <c r="N84" i="28"/>
  <c r="J84" i="28"/>
  <c r="F84" i="28" s="1"/>
  <c r="N142" i="28"/>
  <c r="J142" i="28"/>
  <c r="F142" i="28" s="1"/>
  <c r="J68" i="28"/>
  <c r="F68" i="28" s="1"/>
  <c r="N68" i="28"/>
  <c r="J140" i="26"/>
  <c r="N140" i="26"/>
  <c r="J86" i="26"/>
  <c r="F86" i="26" s="1"/>
  <c r="N86" i="26"/>
  <c r="J129" i="26"/>
  <c r="F129" i="26" s="1"/>
  <c r="N81" i="26"/>
  <c r="J81" i="26"/>
  <c r="F81" i="26" s="1"/>
  <c r="N84" i="26"/>
  <c r="J84" i="26"/>
  <c r="F84" i="26" s="1"/>
  <c r="J150" i="26"/>
  <c r="F150" i="26" s="1"/>
  <c r="N150" i="26"/>
  <c r="N108" i="26"/>
  <c r="J108" i="26"/>
  <c r="F108" i="26" s="1"/>
  <c r="J78" i="26"/>
  <c r="F78" i="26" s="1"/>
  <c r="N78" i="26"/>
  <c r="J75" i="26"/>
  <c r="F75" i="26" s="1"/>
  <c r="N75" i="26"/>
  <c r="N126" i="26"/>
  <c r="J126" i="26"/>
  <c r="F126" i="26" s="1"/>
  <c r="N120" i="26"/>
  <c r="J120" i="26"/>
  <c r="F120" i="26" s="1"/>
  <c r="J137" i="26"/>
  <c r="F137" i="26" s="1"/>
  <c r="N137" i="26"/>
  <c r="N83" i="26"/>
  <c r="J83" i="26"/>
  <c r="F83" i="26" s="1"/>
  <c r="J102" i="26"/>
  <c r="F102" i="26" s="1"/>
  <c r="N102" i="26"/>
  <c r="N144" i="26"/>
  <c r="J144" i="26"/>
  <c r="F144" i="26" s="1"/>
  <c r="J72" i="26"/>
  <c r="F72" i="26" s="1"/>
  <c r="N72" i="26"/>
  <c r="N99" i="26"/>
  <c r="J99" i="26"/>
  <c r="F99" i="26" s="1"/>
  <c r="J47" i="26"/>
  <c r="F47" i="26" s="1"/>
  <c r="N47" i="26"/>
  <c r="N51" i="26"/>
  <c r="J51" i="26"/>
  <c r="F51" i="26" s="1"/>
  <c r="N105" i="26"/>
  <c r="N70" i="26"/>
  <c r="J70" i="26"/>
  <c r="F70" i="26" s="1"/>
  <c r="F94" i="26"/>
  <c r="N52" i="26"/>
  <c r="N96" i="26"/>
  <c r="J96" i="26"/>
  <c r="F96" i="26" s="1"/>
  <c r="J68" i="26"/>
  <c r="F68" i="26" s="1"/>
  <c r="N68" i="26"/>
  <c r="F113" i="26"/>
  <c r="F60" i="37"/>
  <c r="J85" i="37"/>
  <c r="F85" i="37" s="1"/>
  <c r="N138" i="37"/>
  <c r="J138" i="37"/>
  <c r="F138" i="37" s="1"/>
  <c r="F51" i="37"/>
  <c r="F49" i="37"/>
  <c r="J113" i="37"/>
  <c r="F113" i="37" s="1"/>
  <c r="F100" i="37"/>
  <c r="J102" i="37"/>
  <c r="N102" i="37"/>
  <c r="F102" i="37" s="1"/>
  <c r="J117" i="22"/>
  <c r="F117" i="22" s="1"/>
  <c r="J64" i="22"/>
  <c r="F64" i="22" s="1"/>
  <c r="J139" i="22"/>
  <c r="F139" i="22" s="1"/>
  <c r="N94" i="35"/>
  <c r="N87" i="35"/>
  <c r="N58" i="35"/>
  <c r="F58" i="35" s="1"/>
  <c r="J90" i="35"/>
  <c r="F90" i="35" s="1"/>
  <c r="N72" i="22"/>
  <c r="N47" i="22"/>
  <c r="J75" i="22"/>
  <c r="F75" i="22" s="1"/>
  <c r="N97" i="22"/>
  <c r="N121" i="35"/>
  <c r="N129" i="35"/>
  <c r="J70" i="35"/>
  <c r="F70" i="35" s="1"/>
  <c r="J140" i="35"/>
  <c r="F140" i="35" s="1"/>
  <c r="J146" i="22"/>
  <c r="F146" i="22" s="1"/>
  <c r="J46" i="35"/>
  <c r="F46" i="35" s="1"/>
  <c r="J132" i="35"/>
  <c r="F132" i="35" s="1"/>
  <c r="J148" i="35"/>
  <c r="F148" i="35" s="1"/>
  <c r="J112" i="22"/>
  <c r="F112" i="22" s="1"/>
  <c r="J67" i="46"/>
  <c r="F67" i="46" s="1"/>
  <c r="N67" i="46"/>
  <c r="N69" i="46"/>
  <c r="J69" i="46"/>
  <c r="F69" i="46" s="1"/>
  <c r="N138" i="22"/>
  <c r="J78" i="35"/>
  <c r="N108" i="35"/>
  <c r="J86" i="35"/>
  <c r="F86" i="35" s="1"/>
  <c r="N117" i="46"/>
  <c r="J117" i="46"/>
  <c r="F117" i="46" s="1"/>
  <c r="N131" i="46"/>
  <c r="J131" i="46"/>
  <c r="F131" i="46" s="1"/>
  <c r="N153" i="46"/>
  <c r="J153" i="46"/>
  <c r="F153" i="46" s="1"/>
  <c r="J63" i="46"/>
  <c r="N63" i="46"/>
  <c r="F63" i="46" s="1"/>
  <c r="J109" i="22"/>
  <c r="F109" i="22" s="1"/>
  <c r="J56" i="22"/>
  <c r="F56" i="22" s="1"/>
  <c r="J145" i="22"/>
  <c r="F145" i="22" s="1"/>
  <c r="J111" i="22"/>
  <c r="F111" i="22" s="1"/>
  <c r="J102" i="22"/>
  <c r="N105" i="22"/>
  <c r="F105" i="22" s="1"/>
  <c r="N104" i="22"/>
  <c r="F104" i="22" s="1"/>
  <c r="N125" i="35"/>
  <c r="J112" i="35"/>
  <c r="F112" i="35" s="1"/>
  <c r="N50" i="35"/>
  <c r="J113" i="35"/>
  <c r="F113" i="35" s="1"/>
  <c r="N84" i="46"/>
  <c r="J84" i="46"/>
  <c r="F84" i="46" s="1"/>
  <c r="J121" i="46"/>
  <c r="F121" i="46" s="1"/>
  <c r="N121" i="46"/>
  <c r="J71" i="46"/>
  <c r="F71" i="46" s="1"/>
  <c r="N71" i="46"/>
  <c r="N150" i="46"/>
  <c r="J150" i="46"/>
  <c r="F150" i="46" s="1"/>
  <c r="J123" i="46"/>
  <c r="F123" i="46" s="1"/>
  <c r="N123" i="46"/>
  <c r="J49" i="46"/>
  <c r="F49" i="46" s="1"/>
  <c r="N49" i="46"/>
  <c r="J66" i="35"/>
  <c r="F66" i="35" s="1"/>
  <c r="N66" i="35"/>
  <c r="N105" i="46"/>
  <c r="F105" i="46" s="1"/>
  <c r="J105" i="46"/>
  <c r="J48" i="46"/>
  <c r="F48" i="46" s="1"/>
  <c r="N48" i="46"/>
  <c r="J61" i="46"/>
  <c r="N61" i="46"/>
  <c r="F61" i="46" s="1"/>
  <c r="J93" i="35"/>
  <c r="F93" i="35" s="1"/>
  <c r="J119" i="46"/>
  <c r="F119" i="46" s="1"/>
  <c r="N119" i="46"/>
  <c r="J118" i="35"/>
  <c r="F118" i="35" s="1"/>
  <c r="N126" i="46"/>
  <c r="J126" i="46"/>
  <c r="F126" i="46" s="1"/>
  <c r="N115" i="22"/>
  <c r="J69" i="35"/>
  <c r="F69" i="35" s="1"/>
  <c r="J68" i="46"/>
  <c r="F68" i="46" s="1"/>
  <c r="N68" i="46"/>
  <c r="N111" i="46"/>
  <c r="J111" i="46"/>
  <c r="F111" i="46" s="1"/>
  <c r="J110" i="22"/>
  <c r="F110" i="22" s="1"/>
  <c r="J119" i="22"/>
  <c r="F119" i="22" s="1"/>
  <c r="J107" i="35"/>
  <c r="F107" i="35" s="1"/>
  <c r="J130" i="35"/>
  <c r="F130" i="35" s="1"/>
  <c r="N129" i="46"/>
  <c r="J129" i="46"/>
  <c r="F129" i="46" s="1"/>
  <c r="N87" i="46"/>
  <c r="J87" i="46"/>
  <c r="F87" i="46" s="1"/>
  <c r="J120" i="46"/>
  <c r="F120" i="46" s="1"/>
  <c r="N120" i="46"/>
  <c r="N90" i="46"/>
  <c r="J90" i="46"/>
  <c r="F90" i="46" s="1"/>
  <c r="N57" i="46"/>
  <c r="J57" i="46"/>
  <c r="F57" i="46" s="1"/>
  <c r="N132" i="46"/>
  <c r="J132" i="46"/>
  <c r="F132" i="46" s="1"/>
  <c r="J137" i="46"/>
  <c r="F137" i="46" s="1"/>
  <c r="N137" i="46"/>
  <c r="N140" i="46"/>
  <c r="J140" i="46"/>
  <c r="F140" i="46" s="1"/>
  <c r="N54" i="46"/>
  <c r="J54" i="46"/>
  <c r="F54" i="46" s="1"/>
  <c r="N107" i="46"/>
  <c r="J107" i="46"/>
  <c r="F107" i="46" s="1"/>
  <c r="N147" i="46"/>
  <c r="J147" i="46"/>
  <c r="F147" i="46" s="1"/>
  <c r="J72" i="46"/>
  <c r="F72" i="46" s="1"/>
  <c r="N72" i="46"/>
  <c r="N85" i="46"/>
  <c r="J85" i="46"/>
  <c r="F85" i="46" s="1"/>
  <c r="N122" i="46"/>
  <c r="J122" i="46"/>
  <c r="F122" i="46" s="1"/>
  <c r="J83" i="46"/>
  <c r="F83" i="46" s="1"/>
  <c r="N83" i="46"/>
  <c r="J66" i="46"/>
  <c r="F66" i="46" s="1"/>
  <c r="N66" i="46"/>
  <c r="N101" i="46"/>
  <c r="F101" i="46" s="1"/>
  <c r="J101" i="46"/>
  <c r="J63" i="22"/>
  <c r="J113" i="46"/>
  <c r="F113" i="46" s="1"/>
  <c r="N113" i="46"/>
  <c r="J143" i="46"/>
  <c r="F143" i="46" s="1"/>
  <c r="N143" i="46"/>
  <c r="N103" i="46"/>
  <c r="F103" i="46" s="1"/>
  <c r="J103" i="46"/>
  <c r="N93" i="46"/>
  <c r="J93" i="46"/>
  <c r="F93" i="46" s="1"/>
  <c r="J75" i="46"/>
  <c r="F75" i="46" s="1"/>
  <c r="N75" i="46"/>
  <c r="N86" i="46"/>
  <c r="J86" i="46"/>
  <c r="F86" i="46" s="1"/>
  <c r="J99" i="46"/>
  <c r="F99" i="46" s="1"/>
  <c r="N99" i="46"/>
  <c r="J139" i="46"/>
  <c r="F139" i="46" s="1"/>
  <c r="N139" i="46"/>
  <c r="N77" i="46"/>
  <c r="F77" i="46" s="1"/>
  <c r="J77" i="46"/>
  <c r="J96" i="46"/>
  <c r="F96" i="46" s="1"/>
  <c r="N96" i="46"/>
  <c r="J95" i="46"/>
  <c r="F95" i="46" s="1"/>
  <c r="N95" i="46"/>
  <c r="N104" i="46"/>
  <c r="F104" i="46" s="1"/>
  <c r="J104" i="46"/>
  <c r="J135" i="46"/>
  <c r="F135" i="46" s="1"/>
  <c r="N135" i="46"/>
  <c r="J114" i="46"/>
  <c r="F114" i="46" s="1"/>
  <c r="N114" i="46"/>
  <c r="N47" i="46"/>
  <c r="J47" i="46"/>
  <c r="F47" i="46" s="1"/>
  <c r="N84" i="22"/>
  <c r="J51" i="35"/>
  <c r="F51" i="35" s="1"/>
  <c r="N53" i="46"/>
  <c r="J53" i="46"/>
  <c r="F53" i="46" s="1"/>
  <c r="N51" i="46"/>
  <c r="J51" i="46"/>
  <c r="F51" i="46" s="1"/>
  <c r="J125" i="46"/>
  <c r="F125" i="46" s="1"/>
  <c r="N125" i="46"/>
  <c r="N138" i="46"/>
  <c r="J138" i="46"/>
  <c r="F138" i="46" s="1"/>
  <c r="N102" i="46"/>
  <c r="F102" i="46" s="1"/>
  <c r="J102" i="46"/>
  <c r="N78" i="46"/>
  <c r="F78" i="46" s="1"/>
  <c r="J78" i="46"/>
  <c r="J50" i="46"/>
  <c r="F50" i="46" s="1"/>
  <c r="N50" i="46"/>
  <c r="N65" i="46"/>
  <c r="J65" i="46"/>
  <c r="F65" i="46" s="1"/>
  <c r="N108" i="46"/>
  <c r="J108" i="46"/>
  <c r="F108" i="46" s="1"/>
  <c r="J100" i="46"/>
  <c r="N100" i="46"/>
  <c r="F100" i="46" s="1"/>
  <c r="J46" i="46"/>
  <c r="F46" i="46" s="1"/>
  <c r="N46" i="46"/>
  <c r="N136" i="46"/>
  <c r="J136" i="46"/>
  <c r="F136" i="46" s="1"/>
  <c r="J100" i="35"/>
  <c r="N118" i="46"/>
  <c r="J118" i="46"/>
  <c r="F118" i="46" s="1"/>
  <c r="J64" i="46"/>
  <c r="F64" i="46" s="1"/>
  <c r="N64" i="46"/>
  <c r="N130" i="46"/>
  <c r="J130" i="46"/>
  <c r="F130" i="46" s="1"/>
  <c r="N52" i="46"/>
  <c r="J52" i="46"/>
  <c r="F52" i="46" s="1"/>
  <c r="N76" i="46"/>
  <c r="F76" i="46" s="1"/>
  <c r="J76" i="46"/>
  <c r="N112" i="46"/>
  <c r="J112" i="46"/>
  <c r="F112" i="46" s="1"/>
  <c r="N88" i="46"/>
  <c r="J88" i="46"/>
  <c r="F88" i="46" s="1"/>
  <c r="N124" i="46"/>
  <c r="J124" i="46"/>
  <c r="F124" i="46" s="1"/>
  <c r="N106" i="46"/>
  <c r="J106" i="46"/>
  <c r="F106" i="46" s="1"/>
  <c r="N148" i="46"/>
  <c r="J148" i="46"/>
  <c r="F148" i="46" s="1"/>
  <c r="J94" i="46"/>
  <c r="F94" i="46" s="1"/>
  <c r="N94" i="46"/>
  <c r="N70" i="46"/>
  <c r="J70" i="46"/>
  <c r="F70" i="46" s="1"/>
  <c r="J58" i="46"/>
  <c r="N58" i="46"/>
  <c r="F58" i="46" s="1"/>
  <c r="E214" i="40"/>
  <c r="J157" i="28"/>
  <c r="F157" i="28" s="1"/>
  <c r="D203" i="28" s="1"/>
  <c r="N157" i="28"/>
  <c r="R157" i="46"/>
  <c r="N157" i="46"/>
  <c r="F157" i="46" s="1"/>
  <c r="J157" i="46"/>
  <c r="J163" i="46"/>
  <c r="F163" i="46" s="1"/>
  <c r="N163" i="46"/>
  <c r="R163" i="46"/>
  <c r="R156" i="46"/>
  <c r="N156" i="46"/>
  <c r="F156" i="46" s="1"/>
  <c r="J156" i="46"/>
  <c r="N168" i="46"/>
  <c r="R168" i="46"/>
  <c r="J168" i="46"/>
  <c r="J166" i="31"/>
  <c r="J172" i="31"/>
  <c r="N164" i="31"/>
  <c r="F164" i="31" s="1"/>
  <c r="D204" i="31" s="1"/>
  <c r="J164" i="31"/>
  <c r="D203" i="41"/>
  <c r="E206" i="41"/>
  <c r="L24" i="29"/>
  <c r="J171" i="41"/>
  <c r="E204" i="41"/>
  <c r="L22" i="29"/>
  <c r="N155" i="41"/>
  <c r="J155" i="41"/>
  <c r="F155" i="41" s="1"/>
  <c r="D201" i="41"/>
  <c r="E201" i="41" s="1"/>
  <c r="D202" i="41"/>
  <c r="E202" i="41" s="1"/>
  <c r="N158" i="34"/>
  <c r="J158" i="34"/>
  <c r="F158" i="34" s="1"/>
  <c r="D204" i="34" s="1"/>
  <c r="J158" i="28"/>
  <c r="F158" i="28" s="1"/>
  <c r="D204" i="28" s="1"/>
  <c r="E204" i="28" s="1"/>
  <c r="N155" i="28"/>
  <c r="J155" i="28"/>
  <c r="F155" i="28" s="1"/>
  <c r="D201" i="28" s="1"/>
  <c r="F64" i="37"/>
  <c r="F46" i="37"/>
  <c r="R155" i="46"/>
  <c r="J155" i="46"/>
  <c r="N155" i="46"/>
  <c r="F155" i="46" s="1"/>
  <c r="D201" i="46" s="1"/>
  <c r="E204" i="35"/>
  <c r="E231" i="33"/>
  <c r="F231" i="33" s="1"/>
  <c r="E210" i="33"/>
  <c r="E210" i="40"/>
  <c r="L19" i="29"/>
  <c r="F161" i="26"/>
  <c r="J155" i="22"/>
  <c r="N161" i="35"/>
  <c r="R161" i="35"/>
  <c r="J161" i="35"/>
  <c r="F161" i="35" s="1"/>
  <c r="N155" i="35"/>
  <c r="R155" i="35"/>
  <c r="J155" i="35"/>
  <c r="N116" i="22"/>
  <c r="N73" i="22"/>
  <c r="J62" i="22"/>
  <c r="J114" i="22"/>
  <c r="F114" i="22" s="1"/>
  <c r="J49" i="22"/>
  <c r="F49" i="22" s="1"/>
  <c r="J60" i="22"/>
  <c r="N151" i="22"/>
  <c r="J128" i="22"/>
  <c r="F128" i="22" s="1"/>
  <c r="J48" i="22"/>
  <c r="F48" i="22" s="1"/>
  <c r="N143" i="35"/>
  <c r="J143" i="35"/>
  <c r="F143" i="35" s="1"/>
  <c r="J110" i="35"/>
  <c r="F110" i="35" s="1"/>
  <c r="N110" i="35"/>
  <c r="J103" i="35"/>
  <c r="N103" i="35"/>
  <c r="F103" i="35" s="1"/>
  <c r="N138" i="35"/>
  <c r="J138" i="35"/>
  <c r="F138" i="35" s="1"/>
  <c r="J89" i="35"/>
  <c r="F89" i="35" s="1"/>
  <c r="N89" i="35"/>
  <c r="N104" i="35"/>
  <c r="F104" i="35" s="1"/>
  <c r="J104" i="35"/>
  <c r="N120" i="35"/>
  <c r="J120" i="35"/>
  <c r="F120" i="35" s="1"/>
  <c r="N145" i="35"/>
  <c r="J145" i="35"/>
  <c r="F145" i="35" s="1"/>
  <c r="N97" i="35"/>
  <c r="J97" i="35"/>
  <c r="F97" i="35" s="1"/>
  <c r="N109" i="35"/>
  <c r="J109" i="35"/>
  <c r="F109" i="35" s="1"/>
  <c r="N96" i="22"/>
  <c r="N82" i="22"/>
  <c r="N102" i="35"/>
  <c r="F102" i="35" s="1"/>
  <c r="J102" i="35"/>
  <c r="J75" i="35"/>
  <c r="F75" i="35" s="1"/>
  <c r="N75" i="35"/>
  <c r="N115" i="35"/>
  <c r="J115" i="35"/>
  <c r="F115" i="35" s="1"/>
  <c r="N153" i="35"/>
  <c r="J153" i="35"/>
  <c r="F153" i="35" s="1"/>
  <c r="N91" i="35"/>
  <c r="J91" i="35"/>
  <c r="F91" i="35" s="1"/>
  <c r="N111" i="35"/>
  <c r="J111" i="35"/>
  <c r="F111" i="35" s="1"/>
  <c r="J74" i="35"/>
  <c r="F74" i="35" s="1"/>
  <c r="N74" i="35"/>
  <c r="N136" i="35"/>
  <c r="J136" i="35"/>
  <c r="F136" i="35" s="1"/>
  <c r="N135" i="35"/>
  <c r="J135" i="35"/>
  <c r="F135" i="35" s="1"/>
  <c r="N92" i="22"/>
  <c r="J98" i="35"/>
  <c r="F98" i="35" s="1"/>
  <c r="N98" i="35"/>
  <c r="N56" i="35"/>
  <c r="J56" i="35"/>
  <c r="F56" i="35" s="1"/>
  <c r="N105" i="35"/>
  <c r="F105" i="35" s="1"/>
  <c r="J105" i="35"/>
  <c r="N64" i="35"/>
  <c r="J64" i="35"/>
  <c r="F64" i="35" s="1"/>
  <c r="N47" i="35"/>
  <c r="J47" i="35"/>
  <c r="F47" i="35" s="1"/>
  <c r="N106" i="35"/>
  <c r="J106" i="35"/>
  <c r="F106" i="35" s="1"/>
  <c r="N117" i="35"/>
  <c r="J117" i="35"/>
  <c r="F117" i="35" s="1"/>
  <c r="N84" i="35"/>
  <c r="J84" i="35"/>
  <c r="F84" i="35" s="1"/>
  <c r="N147" i="35"/>
  <c r="J147" i="35"/>
  <c r="F147" i="35" s="1"/>
  <c r="J48" i="35"/>
  <c r="F48" i="35" s="1"/>
  <c r="N48" i="35"/>
  <c r="N116" i="35"/>
  <c r="J116" i="35"/>
  <c r="F116" i="35" s="1"/>
  <c r="N57" i="35"/>
  <c r="J57" i="35"/>
  <c r="F57" i="35" s="1"/>
  <c r="J73" i="35"/>
  <c r="F73" i="35" s="1"/>
  <c r="N73" i="35"/>
  <c r="N71" i="22"/>
  <c r="N106" i="22"/>
  <c r="N147" i="22"/>
  <c r="J153" i="22"/>
  <c r="F153" i="22" s="1"/>
  <c r="N74" i="22"/>
  <c r="J127" i="22"/>
  <c r="F127" i="22" s="1"/>
  <c r="N67" i="22"/>
  <c r="N55" i="22"/>
  <c r="N151" i="35"/>
  <c r="J151" i="35"/>
  <c r="F151" i="35" s="1"/>
  <c r="N60" i="35"/>
  <c r="F60" i="35" s="1"/>
  <c r="J60" i="35"/>
  <c r="N49" i="35"/>
  <c r="J49" i="35"/>
  <c r="F49" i="35" s="1"/>
  <c r="J139" i="35"/>
  <c r="F139" i="35" s="1"/>
  <c r="N139" i="35"/>
  <c r="N131" i="35"/>
  <c r="J131" i="35"/>
  <c r="F131" i="35" s="1"/>
  <c r="N128" i="35"/>
  <c r="J128" i="35"/>
  <c r="F128" i="35" s="1"/>
  <c r="N62" i="35"/>
  <c r="F62" i="35" s="1"/>
  <c r="J62" i="35"/>
  <c r="J72" i="35"/>
  <c r="F72" i="35" s="1"/>
  <c r="N72" i="35"/>
  <c r="J152" i="22"/>
  <c r="F152" i="22" s="1"/>
  <c r="J146" i="35"/>
  <c r="F146" i="35" s="1"/>
  <c r="N146" i="35"/>
  <c r="N83" i="35"/>
  <c r="J83" i="35"/>
  <c r="F83" i="35" s="1"/>
  <c r="N114" i="35"/>
  <c r="J114" i="35"/>
  <c r="F114" i="35" s="1"/>
  <c r="N152" i="35"/>
  <c r="J152" i="35"/>
  <c r="F152" i="35" s="1"/>
  <c r="N131" i="22"/>
  <c r="J131" i="22"/>
  <c r="F131" i="22" s="1"/>
  <c r="N65" i="35"/>
  <c r="J65" i="35"/>
  <c r="F65" i="35" s="1"/>
  <c r="N127" i="35"/>
  <c r="J127" i="35"/>
  <c r="F127" i="35" s="1"/>
  <c r="J137" i="35"/>
  <c r="F137" i="35" s="1"/>
  <c r="N137" i="35"/>
  <c r="N67" i="35"/>
  <c r="J67" i="35"/>
  <c r="F67" i="35" s="1"/>
  <c r="J119" i="35"/>
  <c r="F119" i="35" s="1"/>
  <c r="N119" i="35"/>
  <c r="N82" i="35"/>
  <c r="J82" i="35"/>
  <c r="F82" i="35" s="1"/>
  <c r="J53" i="35"/>
  <c r="F53" i="35" s="1"/>
  <c r="N53" i="35"/>
  <c r="J71" i="35"/>
  <c r="F71" i="35" s="1"/>
  <c r="N71" i="35"/>
  <c r="N88" i="35"/>
  <c r="J88" i="35"/>
  <c r="F88" i="35" s="1"/>
  <c r="J96" i="35"/>
  <c r="F96" i="35" s="1"/>
  <c r="N96" i="35"/>
  <c r="N63" i="35"/>
  <c r="F63" i="35" s="1"/>
  <c r="J63" i="35"/>
  <c r="J55" i="35"/>
  <c r="F55" i="35" s="1"/>
  <c r="N55" i="35"/>
  <c r="N92" i="35"/>
  <c r="J92" i="35"/>
  <c r="F92" i="35" s="1"/>
  <c r="E211" i="38"/>
  <c r="E235" i="21"/>
  <c r="F235" i="21" s="1"/>
  <c r="D182" i="35"/>
  <c r="J182" i="35" s="1"/>
  <c r="F182" i="35" s="1"/>
  <c r="D180" i="35"/>
  <c r="J180" i="35" s="1"/>
  <c r="F180" i="35" s="1"/>
  <c r="D180" i="22"/>
  <c r="J180" i="22" s="1"/>
  <c r="F180" i="22" s="1"/>
  <c r="D210" i="22" s="1"/>
  <c r="E203" i="41"/>
  <c r="L21" i="29"/>
  <c r="E210" i="36"/>
  <c r="D203" i="22"/>
  <c r="N156" i="35"/>
  <c r="R156" i="35"/>
  <c r="J156" i="35"/>
  <c r="N157" i="35"/>
  <c r="J157" i="35"/>
  <c r="R157" i="35"/>
  <c r="F157" i="35" s="1"/>
  <c r="N163" i="22"/>
  <c r="N163" i="35"/>
  <c r="R163" i="35"/>
  <c r="J163" i="35"/>
  <c r="F163" i="35" s="1"/>
  <c r="F165" i="41"/>
  <c r="D205" i="41" s="1"/>
  <c r="F95" i="41"/>
  <c r="F94" i="41"/>
  <c r="F98" i="41"/>
  <c r="F61" i="41"/>
  <c r="N57" i="41"/>
  <c r="J57" i="41"/>
  <c r="F57" i="41" s="1"/>
  <c r="N76" i="41"/>
  <c r="J76" i="41"/>
  <c r="R18" i="41"/>
  <c r="N18" i="41"/>
  <c r="J18" i="41"/>
  <c r="F18" i="41" s="1"/>
  <c r="N121" i="41"/>
  <c r="J121" i="41"/>
  <c r="F121" i="41" s="1"/>
  <c r="N103" i="41"/>
  <c r="J103" i="41"/>
  <c r="F103" i="41" s="1"/>
  <c r="G301" i="40"/>
  <c r="P177" i="40"/>
  <c r="D169" i="40"/>
  <c r="N142" i="41"/>
  <c r="J142" i="41"/>
  <c r="F142" i="41" s="1"/>
  <c r="G277" i="40"/>
  <c r="E254" i="40"/>
  <c r="J96" i="41"/>
  <c r="N96" i="41"/>
  <c r="J144" i="41"/>
  <c r="F144" i="41" s="1"/>
  <c r="N144" i="41"/>
  <c r="J106" i="41"/>
  <c r="F106" i="41" s="1"/>
  <c r="N106" i="41"/>
  <c r="H301" i="40"/>
  <c r="F278" i="40"/>
  <c r="D175" i="41"/>
  <c r="J175" i="41" s="1"/>
  <c r="F175" i="41" s="1"/>
  <c r="E216" i="40"/>
  <c r="F216" i="40" s="1"/>
  <c r="N71" i="41"/>
  <c r="J71" i="41"/>
  <c r="F71" i="41" s="1"/>
  <c r="R17" i="41"/>
  <c r="N17" i="41"/>
  <c r="J17" i="41"/>
  <c r="F17" i="41" s="1"/>
  <c r="D188" i="41" s="1"/>
  <c r="E188" i="41" s="1"/>
  <c r="J130" i="41"/>
  <c r="F130" i="41" s="1"/>
  <c r="N130" i="41"/>
  <c r="N122" i="41"/>
  <c r="J122" i="41"/>
  <c r="F122" i="41" s="1"/>
  <c r="G229" i="40"/>
  <c r="E231" i="40"/>
  <c r="F231" i="40" s="1"/>
  <c r="J147" i="41"/>
  <c r="F147" i="41" s="1"/>
  <c r="N147" i="41"/>
  <c r="J58" i="41"/>
  <c r="N58" i="41"/>
  <c r="D176" i="41"/>
  <c r="J176" i="41" s="1"/>
  <c r="F176" i="41" s="1"/>
  <c r="E217" i="40"/>
  <c r="F217" i="40" s="1"/>
  <c r="G253" i="40"/>
  <c r="E236" i="40"/>
  <c r="J87" i="41"/>
  <c r="F87" i="41" s="1"/>
  <c r="N87" i="41"/>
  <c r="N67" i="41"/>
  <c r="J67" i="41"/>
  <c r="F67" i="41" s="1"/>
  <c r="N68" i="41"/>
  <c r="J68" i="41"/>
  <c r="F68" i="41" s="1"/>
  <c r="N100" i="41"/>
  <c r="J100" i="41"/>
  <c r="F100" i="41" s="1"/>
  <c r="N137" i="41"/>
  <c r="J137" i="41"/>
  <c r="F137" i="41" s="1"/>
  <c r="J86" i="41"/>
  <c r="F86" i="41" s="1"/>
  <c r="N86" i="41"/>
  <c r="N125" i="41"/>
  <c r="J125" i="41"/>
  <c r="F125" i="41" s="1"/>
  <c r="N49" i="41"/>
  <c r="J49" i="41"/>
  <c r="F49" i="41" s="1"/>
  <c r="R6" i="41"/>
  <c r="N6" i="41"/>
  <c r="J6" i="41"/>
  <c r="F6" i="41" s="1"/>
  <c r="J107" i="41"/>
  <c r="F107" i="41" s="1"/>
  <c r="N107" i="41"/>
  <c r="N113" i="41"/>
  <c r="J113" i="41"/>
  <c r="F113" i="41" s="1"/>
  <c r="J132" i="41"/>
  <c r="F132" i="41" s="1"/>
  <c r="N132" i="41"/>
  <c r="J25" i="41"/>
  <c r="F25" i="41" s="1"/>
  <c r="R25" i="41"/>
  <c r="N25" i="41"/>
  <c r="N70" i="41"/>
  <c r="J70" i="41"/>
  <c r="F70" i="41" s="1"/>
  <c r="N104" i="41"/>
  <c r="J104" i="41"/>
  <c r="F104" i="41" s="1"/>
  <c r="I190" i="40"/>
  <c r="E188" i="40"/>
  <c r="F190" i="40"/>
  <c r="D179" i="41"/>
  <c r="J179" i="41" s="1"/>
  <c r="F179" i="41" s="1"/>
  <c r="D209" i="41" s="1"/>
  <c r="E232" i="40"/>
  <c r="F232" i="40" s="1"/>
  <c r="N118" i="41"/>
  <c r="J118" i="41"/>
  <c r="F118" i="41" s="1"/>
  <c r="N140" i="41"/>
  <c r="J140" i="41"/>
  <c r="F140" i="41" s="1"/>
  <c r="J59" i="41"/>
  <c r="N59" i="41"/>
  <c r="J111" i="41"/>
  <c r="F111" i="41" s="1"/>
  <c r="N111" i="41"/>
  <c r="J2" i="41"/>
  <c r="F2" i="41" s="1"/>
  <c r="D185" i="41" s="1"/>
  <c r="R2" i="41"/>
  <c r="N2" i="41"/>
  <c r="I208" i="40"/>
  <c r="N77" i="41"/>
  <c r="J77" i="41"/>
  <c r="J143" i="41"/>
  <c r="F143" i="41" s="1"/>
  <c r="N143" i="41"/>
  <c r="N88" i="41"/>
  <c r="J88" i="41"/>
  <c r="F88" i="41" s="1"/>
  <c r="N153" i="41"/>
  <c r="J153" i="41"/>
  <c r="F153" i="41" s="1"/>
  <c r="J131" i="41"/>
  <c r="F131" i="41" s="1"/>
  <c r="N131" i="41"/>
  <c r="J123" i="41"/>
  <c r="F123" i="41" s="1"/>
  <c r="N123" i="41"/>
  <c r="N10" i="41"/>
  <c r="J10" i="41"/>
  <c r="F10" i="41" s="1"/>
  <c r="R10" i="41"/>
  <c r="N141" i="41"/>
  <c r="J141" i="41"/>
  <c r="F141" i="41" s="1"/>
  <c r="J133" i="41"/>
  <c r="F133" i="41" s="1"/>
  <c r="N133" i="41"/>
  <c r="I187" i="40"/>
  <c r="E182" i="40"/>
  <c r="F187" i="40"/>
  <c r="N64" i="41"/>
  <c r="J64" i="41"/>
  <c r="F64" i="41" s="1"/>
  <c r="I211" i="40"/>
  <c r="E209" i="40"/>
  <c r="F211" i="40"/>
  <c r="D181" i="41"/>
  <c r="J181" i="41" s="1"/>
  <c r="F181" i="41" s="1"/>
  <c r="E234" i="40"/>
  <c r="F234" i="40" s="1"/>
  <c r="J63" i="41"/>
  <c r="N63" i="41"/>
  <c r="N22" i="41"/>
  <c r="J22" i="41"/>
  <c r="F22" i="41" s="1"/>
  <c r="R22" i="41"/>
  <c r="F208" i="40"/>
  <c r="D193" i="41"/>
  <c r="E193" i="41" s="1"/>
  <c r="E190" i="41"/>
  <c r="N148" i="41"/>
  <c r="J148" i="41"/>
  <c r="F148" i="41" s="1"/>
  <c r="J135" i="41"/>
  <c r="F135" i="41" s="1"/>
  <c r="N135" i="41"/>
  <c r="D182" i="41"/>
  <c r="J182" i="41" s="1"/>
  <c r="F182" i="41" s="1"/>
  <c r="E235" i="40"/>
  <c r="F235" i="40" s="1"/>
  <c r="N99" i="41"/>
  <c r="J99" i="41"/>
  <c r="H214" i="40"/>
  <c r="F214" i="40"/>
  <c r="N101" i="41"/>
  <c r="J101" i="41"/>
  <c r="F101" i="41" s="1"/>
  <c r="J82" i="41"/>
  <c r="F82" i="41" s="1"/>
  <c r="N82" i="41"/>
  <c r="N53" i="41"/>
  <c r="J53" i="41"/>
  <c r="F53" i="41" s="1"/>
  <c r="J139" i="41"/>
  <c r="F139" i="41" s="1"/>
  <c r="N139" i="41"/>
  <c r="N136" i="41"/>
  <c r="J136" i="41"/>
  <c r="F136" i="41" s="1"/>
  <c r="H229" i="40"/>
  <c r="F218" i="40"/>
  <c r="D180" i="41"/>
  <c r="J180" i="41" s="1"/>
  <c r="F180" i="41" s="1"/>
  <c r="E187" i="34"/>
  <c r="M5" i="29"/>
  <c r="N8" i="22"/>
  <c r="I187" i="25"/>
  <c r="I190" i="25"/>
  <c r="F190" i="36"/>
  <c r="J190" i="36" s="1"/>
  <c r="I8" i="29"/>
  <c r="J8" i="35"/>
  <c r="F8" i="35" s="1"/>
  <c r="R8" i="35"/>
  <c r="N8" i="35"/>
  <c r="N12" i="22"/>
  <c r="N12" i="35"/>
  <c r="R12" i="35"/>
  <c r="J12" i="35"/>
  <c r="F12" i="35" s="1"/>
  <c r="N16" i="35"/>
  <c r="R16" i="35"/>
  <c r="J16" i="35"/>
  <c r="F16" i="35" s="1"/>
  <c r="I187" i="21"/>
  <c r="N16" i="22"/>
  <c r="J16" i="22"/>
  <c r="F16" i="22" s="1"/>
  <c r="N20" i="35"/>
  <c r="R20" i="35"/>
  <c r="J20" i="35"/>
  <c r="F20" i="35" s="1"/>
  <c r="J4" i="35"/>
  <c r="F4" i="35" s="1"/>
  <c r="R4" i="35"/>
  <c r="N4" i="35"/>
  <c r="R4" i="22"/>
  <c r="N4" i="22"/>
  <c r="D187" i="39"/>
  <c r="F105" i="39"/>
  <c r="F103" i="39"/>
  <c r="F58" i="39"/>
  <c r="F63" i="39"/>
  <c r="F61" i="39"/>
  <c r="D193" i="39"/>
  <c r="E193" i="39" s="1"/>
  <c r="E190" i="39"/>
  <c r="N9" i="39"/>
  <c r="R9" i="39"/>
  <c r="J9" i="39"/>
  <c r="F9" i="39" s="1"/>
  <c r="N144" i="39"/>
  <c r="J144" i="39"/>
  <c r="F144" i="39" s="1"/>
  <c r="N72" i="39"/>
  <c r="J72" i="39"/>
  <c r="F72" i="39" s="1"/>
  <c r="F190" i="38"/>
  <c r="N81" i="39"/>
  <c r="J81" i="39"/>
  <c r="J126" i="39"/>
  <c r="F126" i="39" s="1"/>
  <c r="N126" i="39"/>
  <c r="N142" i="39"/>
  <c r="J142" i="39"/>
  <c r="F142" i="39" s="1"/>
  <c r="N90" i="39"/>
  <c r="J90" i="39"/>
  <c r="F90" i="39" s="1"/>
  <c r="E217" i="38"/>
  <c r="F217" i="38" s="1"/>
  <c r="I190" i="38"/>
  <c r="N87" i="39"/>
  <c r="J87" i="39"/>
  <c r="F87" i="39" s="1"/>
  <c r="N114" i="39"/>
  <c r="J114" i="39"/>
  <c r="F114" i="39" s="1"/>
  <c r="N99" i="39"/>
  <c r="J99" i="39"/>
  <c r="F99" i="39" s="1"/>
  <c r="H214" i="38"/>
  <c r="F214" i="38"/>
  <c r="N150" i="39"/>
  <c r="J150" i="39"/>
  <c r="F150" i="39" s="1"/>
  <c r="I211" i="38"/>
  <c r="E209" i="38"/>
  <c r="F211" i="38"/>
  <c r="G229" i="38"/>
  <c r="N93" i="39"/>
  <c r="J93" i="39"/>
  <c r="F93" i="39" s="1"/>
  <c r="G253" i="38"/>
  <c r="E236" i="38"/>
  <c r="N96" i="39"/>
  <c r="J96" i="39"/>
  <c r="F96" i="39" s="1"/>
  <c r="J125" i="39"/>
  <c r="F125" i="39" s="1"/>
  <c r="N125" i="39"/>
  <c r="J123" i="39"/>
  <c r="F123" i="39" s="1"/>
  <c r="N123" i="39"/>
  <c r="J156" i="39"/>
  <c r="N156" i="39"/>
  <c r="F156" i="39" s="1"/>
  <c r="J69" i="39"/>
  <c r="F69" i="39" s="1"/>
  <c r="N69" i="39"/>
  <c r="N143" i="39"/>
  <c r="J143" i="39"/>
  <c r="F143" i="39" s="1"/>
  <c r="J65" i="39"/>
  <c r="F65" i="39" s="1"/>
  <c r="N65" i="39"/>
  <c r="N75" i="39"/>
  <c r="J75" i="39"/>
  <c r="F75" i="39" s="1"/>
  <c r="J76" i="39"/>
  <c r="N76" i="39"/>
  <c r="F76" i="39" s="1"/>
  <c r="H229" i="38"/>
  <c r="F218" i="38"/>
  <c r="N159" i="39"/>
  <c r="F159" i="39" s="1"/>
  <c r="D205" i="39" s="1"/>
  <c r="J159" i="39"/>
  <c r="J6" i="39"/>
  <c r="F6" i="39" s="1"/>
  <c r="N6" i="39"/>
  <c r="R6" i="39"/>
  <c r="N14" i="39"/>
  <c r="J14" i="39"/>
  <c r="F14" i="39" s="1"/>
  <c r="R14" i="39"/>
  <c r="I187" i="38"/>
  <c r="E182" i="38"/>
  <c r="F187" i="38"/>
  <c r="J168" i="39"/>
  <c r="N168" i="39"/>
  <c r="F168" i="39" s="1"/>
  <c r="J71" i="39"/>
  <c r="F71" i="39" s="1"/>
  <c r="N71" i="39"/>
  <c r="N147" i="39"/>
  <c r="J147" i="39"/>
  <c r="F147" i="39" s="1"/>
  <c r="N83" i="39"/>
  <c r="J83" i="39"/>
  <c r="F83" i="39" s="1"/>
  <c r="I208" i="38"/>
  <c r="E191" i="38"/>
  <c r="F208" i="38"/>
  <c r="J117" i="39"/>
  <c r="F117" i="39" s="1"/>
  <c r="N117" i="39"/>
  <c r="D175" i="39"/>
  <c r="J175" i="39" s="1"/>
  <c r="F175" i="39" s="1"/>
  <c r="E216" i="38"/>
  <c r="F216" i="38" s="1"/>
  <c r="G232" i="38"/>
  <c r="E230" i="38"/>
  <c r="N121" i="39"/>
  <c r="J121" i="39"/>
  <c r="F121" i="39" s="1"/>
  <c r="N141" i="39"/>
  <c r="J141" i="39"/>
  <c r="F141" i="39" s="1"/>
  <c r="N135" i="39"/>
  <c r="J135" i="39"/>
  <c r="F135" i="39" s="1"/>
  <c r="J129" i="39"/>
  <c r="F129" i="39" s="1"/>
  <c r="N129" i="39"/>
  <c r="D182" i="39"/>
  <c r="J182" i="39" s="1"/>
  <c r="F182" i="39" s="1"/>
  <c r="D210" i="39" s="1"/>
  <c r="E235" i="38"/>
  <c r="F235" i="38" s="1"/>
  <c r="J149" i="39"/>
  <c r="F149" i="39" s="1"/>
  <c r="N149" i="39"/>
  <c r="N137" i="39"/>
  <c r="J137" i="39"/>
  <c r="F137" i="39" s="1"/>
  <c r="N95" i="39"/>
  <c r="J95" i="39"/>
  <c r="F95" i="39" s="1"/>
  <c r="J88" i="39"/>
  <c r="F88" i="39" s="1"/>
  <c r="N88" i="39"/>
  <c r="J53" i="39"/>
  <c r="F53" i="39" s="1"/>
  <c r="N53" i="39"/>
  <c r="N46" i="39"/>
  <c r="J46" i="39"/>
  <c r="F46" i="39" s="1"/>
  <c r="E234" i="38"/>
  <c r="F234" i="38" s="1"/>
  <c r="J111" i="39"/>
  <c r="F111" i="39" s="1"/>
  <c r="N111" i="39"/>
  <c r="D169" i="38"/>
  <c r="P177" i="38"/>
  <c r="N100" i="39"/>
  <c r="J100" i="39"/>
  <c r="J2" i="39"/>
  <c r="F2" i="39" s="1"/>
  <c r="R2" i="39"/>
  <c r="N2" i="39"/>
  <c r="J119" i="39"/>
  <c r="F119" i="39" s="1"/>
  <c r="N119" i="39"/>
  <c r="J107" i="39"/>
  <c r="F107" i="39" s="1"/>
  <c r="N107" i="39"/>
  <c r="J78" i="39"/>
  <c r="N78" i="39"/>
  <c r="F78" i="39" s="1"/>
  <c r="N64" i="39"/>
  <c r="J64" i="39"/>
  <c r="F64" i="39" s="1"/>
  <c r="R17" i="39"/>
  <c r="N17" i="39"/>
  <c r="J17" i="39"/>
  <c r="F17" i="39" s="1"/>
  <c r="R21" i="39"/>
  <c r="J21" i="39"/>
  <c r="F21" i="39" s="1"/>
  <c r="N21" i="39"/>
  <c r="N51" i="39"/>
  <c r="J51" i="39"/>
  <c r="F51" i="39" s="1"/>
  <c r="N85" i="39"/>
  <c r="J85" i="39"/>
  <c r="F85" i="39" s="1"/>
  <c r="G277" i="38"/>
  <c r="E254" i="38"/>
  <c r="J132" i="39"/>
  <c r="F132" i="39" s="1"/>
  <c r="N132" i="39"/>
  <c r="N112" i="39"/>
  <c r="J112" i="39"/>
  <c r="F112" i="39" s="1"/>
  <c r="J57" i="39"/>
  <c r="F57" i="39" s="1"/>
  <c r="N57" i="39"/>
  <c r="N50" i="39"/>
  <c r="J50" i="39"/>
  <c r="F50" i="39" s="1"/>
  <c r="D198" i="39" s="1"/>
  <c r="E198" i="39" s="1"/>
  <c r="N54" i="39"/>
  <c r="J54" i="39"/>
  <c r="F54" i="39" s="1"/>
  <c r="J113" i="39"/>
  <c r="F113" i="39" s="1"/>
  <c r="N113" i="39"/>
  <c r="N108" i="39"/>
  <c r="J108" i="39"/>
  <c r="F108" i="39" s="1"/>
  <c r="R13" i="39"/>
  <c r="N13" i="39"/>
  <c r="J13" i="39"/>
  <c r="F13" i="39" s="1"/>
  <c r="D188" i="39" s="1"/>
  <c r="E188" i="39" s="1"/>
  <c r="N47" i="39"/>
  <c r="J47" i="39"/>
  <c r="F47" i="39" s="1"/>
  <c r="J3" i="39"/>
  <c r="F3" i="39" s="1"/>
  <c r="D186" i="39" s="1"/>
  <c r="E186" i="39" s="1"/>
  <c r="R3" i="39"/>
  <c r="N3" i="39"/>
  <c r="N49" i="39"/>
  <c r="J49" i="39"/>
  <c r="F49" i="39" s="1"/>
  <c r="N118" i="39"/>
  <c r="J118" i="39"/>
  <c r="F118" i="39" s="1"/>
  <c r="G301" i="38"/>
  <c r="E278" i="38"/>
  <c r="D205" i="37"/>
  <c r="R163" i="37"/>
  <c r="V163" i="37"/>
  <c r="R162" i="37"/>
  <c r="V162" i="37"/>
  <c r="D204" i="37"/>
  <c r="D206" i="37"/>
  <c r="F77" i="37"/>
  <c r="F63" i="37"/>
  <c r="N61" i="37"/>
  <c r="J61" i="37"/>
  <c r="J139" i="37"/>
  <c r="F139" i="37" s="1"/>
  <c r="N139" i="37"/>
  <c r="H253" i="36"/>
  <c r="F236" i="36"/>
  <c r="N162" i="37"/>
  <c r="J162" i="37"/>
  <c r="N111" i="37"/>
  <c r="J111" i="37"/>
  <c r="F111" i="37" s="1"/>
  <c r="N148" i="37"/>
  <c r="J148" i="37"/>
  <c r="F148" i="37" s="1"/>
  <c r="J163" i="37"/>
  <c r="N163" i="37"/>
  <c r="J75" i="37"/>
  <c r="F75" i="37" s="1"/>
  <c r="N75" i="37"/>
  <c r="G253" i="36"/>
  <c r="Q176" i="36"/>
  <c r="O176" i="36" s="1"/>
  <c r="D176" i="36" s="1"/>
  <c r="Q175" i="36"/>
  <c r="O175" i="36" s="1"/>
  <c r="D175" i="36" s="1"/>
  <c r="Q177" i="36"/>
  <c r="O177" i="36" s="1"/>
  <c r="D177" i="36" s="1"/>
  <c r="N95" i="37"/>
  <c r="J95" i="37"/>
  <c r="F95" i="37" s="1"/>
  <c r="F214" i="36"/>
  <c r="H214" i="36"/>
  <c r="J153" i="37"/>
  <c r="F153" i="37" s="1"/>
  <c r="N153" i="37"/>
  <c r="N65" i="37"/>
  <c r="J65" i="37"/>
  <c r="F65" i="37" s="1"/>
  <c r="E218" i="36"/>
  <c r="G229" i="36"/>
  <c r="E279" i="36"/>
  <c r="G301" i="36"/>
  <c r="I190" i="36"/>
  <c r="N136" i="37"/>
  <c r="J136" i="37"/>
  <c r="F136" i="37" s="1"/>
  <c r="Q174" i="36"/>
  <c r="O174" i="36" s="1"/>
  <c r="D174" i="36" s="1"/>
  <c r="Q173" i="36"/>
  <c r="O173" i="36" s="1"/>
  <c r="D173" i="36" s="1"/>
  <c r="Q172" i="36"/>
  <c r="O172" i="36" s="1"/>
  <c r="D172" i="36" s="1"/>
  <c r="N69" i="37"/>
  <c r="J69" i="37"/>
  <c r="E191" i="36"/>
  <c r="I208" i="36"/>
  <c r="F208" i="36"/>
  <c r="N88" i="37"/>
  <c r="J88" i="37"/>
  <c r="I211" i="36"/>
  <c r="E209" i="36"/>
  <c r="F211" i="36"/>
  <c r="J129" i="37"/>
  <c r="F129" i="37" s="1"/>
  <c r="N129" i="37"/>
  <c r="J52" i="37"/>
  <c r="F52" i="37" s="1"/>
  <c r="N52" i="37"/>
  <c r="J71" i="37"/>
  <c r="F71" i="37" s="1"/>
  <c r="N71" i="37"/>
  <c r="D186" i="37"/>
  <c r="E186" i="37" s="1"/>
  <c r="N149" i="37"/>
  <c r="J149" i="37"/>
  <c r="F149" i="37" s="1"/>
  <c r="J147" i="37"/>
  <c r="F147" i="37" s="1"/>
  <c r="N147" i="37"/>
  <c r="J93" i="37"/>
  <c r="N93" i="37"/>
  <c r="N107" i="37"/>
  <c r="J107" i="37"/>
  <c r="F107" i="37" s="1"/>
  <c r="J96" i="37"/>
  <c r="F96" i="37" s="1"/>
  <c r="N96" i="37"/>
  <c r="J142" i="37"/>
  <c r="F142" i="37" s="1"/>
  <c r="N142" i="37"/>
  <c r="Q170" i="36"/>
  <c r="O170" i="36" s="1"/>
  <c r="D170" i="36" s="1"/>
  <c r="Q171" i="36"/>
  <c r="O171" i="36" s="1"/>
  <c r="D171" i="36" s="1"/>
  <c r="Q169" i="36"/>
  <c r="O169" i="36" s="1"/>
  <c r="D201" i="37"/>
  <c r="N131" i="37"/>
  <c r="J131" i="37"/>
  <c r="F131" i="37" s="1"/>
  <c r="I187" i="36"/>
  <c r="R6" i="37"/>
  <c r="J6" i="37"/>
  <c r="F6" i="37" s="1"/>
  <c r="N6" i="37"/>
  <c r="N130" i="37"/>
  <c r="J130" i="37"/>
  <c r="F130" i="37" s="1"/>
  <c r="N87" i="37"/>
  <c r="J87" i="37"/>
  <c r="F87" i="37" s="1"/>
  <c r="N103" i="37"/>
  <c r="J103" i="37"/>
  <c r="N135" i="37"/>
  <c r="J135" i="37"/>
  <c r="F135" i="37" s="1"/>
  <c r="J105" i="37"/>
  <c r="N105" i="37"/>
  <c r="J112" i="37"/>
  <c r="F112" i="37" s="1"/>
  <c r="N112" i="37"/>
  <c r="G277" i="36"/>
  <c r="J121" i="37"/>
  <c r="F121" i="37" s="1"/>
  <c r="N121" i="37"/>
  <c r="F187" i="36"/>
  <c r="D187" i="37"/>
  <c r="J144" i="37"/>
  <c r="F144" i="37" s="1"/>
  <c r="N144" i="37"/>
  <c r="N14" i="37"/>
  <c r="J14" i="37"/>
  <c r="F14" i="37" s="1"/>
  <c r="D185" i="37" s="1"/>
  <c r="R14" i="37"/>
  <c r="J124" i="37"/>
  <c r="F124" i="37" s="1"/>
  <c r="N124" i="37"/>
  <c r="N117" i="37"/>
  <c r="J117" i="37"/>
  <c r="F117" i="37" s="1"/>
  <c r="J68" i="37"/>
  <c r="N68" i="37"/>
  <c r="H277" i="36"/>
  <c r="F254" i="36"/>
  <c r="N108" i="37"/>
  <c r="J108" i="37"/>
  <c r="F108" i="37" s="1"/>
  <c r="N11" i="37"/>
  <c r="J11" i="37"/>
  <c r="F11" i="37" s="1"/>
  <c r="R11" i="37"/>
  <c r="J94" i="37"/>
  <c r="F94" i="37" s="1"/>
  <c r="N94" i="37"/>
  <c r="N143" i="37"/>
  <c r="J143" i="37"/>
  <c r="F143" i="37" s="1"/>
  <c r="J123" i="37"/>
  <c r="F123" i="37" s="1"/>
  <c r="N123" i="37"/>
  <c r="J81" i="37"/>
  <c r="N81" i="37"/>
  <c r="N53" i="37"/>
  <c r="J53" i="37"/>
  <c r="F53" i="37" s="1"/>
  <c r="J57" i="37"/>
  <c r="F57" i="37" s="1"/>
  <c r="N57" i="37"/>
  <c r="J119" i="37"/>
  <c r="F119" i="37" s="1"/>
  <c r="N119" i="37"/>
  <c r="J99" i="37"/>
  <c r="F99" i="37" s="1"/>
  <c r="N99" i="37"/>
  <c r="D193" i="37"/>
  <c r="E211" i="28"/>
  <c r="E210" i="34"/>
  <c r="M28" i="29"/>
  <c r="G235" i="33"/>
  <c r="M27" i="29"/>
  <c r="D177" i="22"/>
  <c r="J177" i="22" s="1"/>
  <c r="F177" i="22" s="1"/>
  <c r="D177" i="35"/>
  <c r="J177" i="35" s="1"/>
  <c r="F177" i="35" s="1"/>
  <c r="D179" i="22"/>
  <c r="J179" i="22" s="1"/>
  <c r="F179" i="22" s="1"/>
  <c r="D179" i="35"/>
  <c r="J179" i="35" s="1"/>
  <c r="F179" i="35" s="1"/>
  <c r="D178" i="22"/>
  <c r="J178" i="22" s="1"/>
  <c r="F178" i="22" s="1"/>
  <c r="D178" i="35"/>
  <c r="J178" i="35" s="1"/>
  <c r="F178" i="35" s="1"/>
  <c r="E216" i="21"/>
  <c r="F216" i="21" s="1"/>
  <c r="D175" i="35"/>
  <c r="J175" i="35" s="1"/>
  <c r="F175" i="35" s="1"/>
  <c r="D176" i="22"/>
  <c r="J176" i="22" s="1"/>
  <c r="F176" i="22" s="1"/>
  <c r="D176" i="35"/>
  <c r="J176" i="35" s="1"/>
  <c r="F176" i="35" s="1"/>
  <c r="I187" i="27"/>
  <c r="E217" i="33"/>
  <c r="F217" i="33" s="1"/>
  <c r="D175" i="34"/>
  <c r="J175" i="34" s="1"/>
  <c r="F175" i="34" s="1"/>
  <c r="E216" i="33"/>
  <c r="F216" i="33" s="1"/>
  <c r="P177" i="33"/>
  <c r="D169" i="33"/>
  <c r="E217" i="21"/>
  <c r="F217" i="21" s="1"/>
  <c r="I208" i="30"/>
  <c r="I211" i="30"/>
  <c r="F161" i="31"/>
  <c r="E211" i="30"/>
  <c r="E210" i="30"/>
  <c r="I208" i="27"/>
  <c r="F119" i="28"/>
  <c r="E209" i="27"/>
  <c r="I211" i="27"/>
  <c r="I211" i="25"/>
  <c r="D205" i="26"/>
  <c r="E209" i="25"/>
  <c r="I208" i="25"/>
  <c r="D22" i="29"/>
  <c r="J71" i="34"/>
  <c r="F71" i="34" s="1"/>
  <c r="N71" i="34"/>
  <c r="J96" i="34"/>
  <c r="N96" i="34"/>
  <c r="F96" i="34" s="1"/>
  <c r="E214" i="33"/>
  <c r="G214" i="33"/>
  <c r="N106" i="34"/>
  <c r="J106" i="34"/>
  <c r="F106" i="34" s="1"/>
  <c r="N157" i="34"/>
  <c r="J157" i="34"/>
  <c r="F157" i="34" s="1"/>
  <c r="D203" i="34" s="1"/>
  <c r="N18" i="34"/>
  <c r="R18" i="34"/>
  <c r="J18" i="34"/>
  <c r="F18" i="34" s="1"/>
  <c r="J11" i="34"/>
  <c r="F11" i="34" s="1"/>
  <c r="N11" i="34"/>
  <c r="R11" i="34"/>
  <c r="N140" i="34"/>
  <c r="J140" i="34"/>
  <c r="F140" i="34" s="1"/>
  <c r="N155" i="34"/>
  <c r="J155" i="34"/>
  <c r="F155" i="34" s="1"/>
  <c r="D201" i="34" s="1"/>
  <c r="N19" i="34"/>
  <c r="J19" i="34"/>
  <c r="F19" i="34" s="1"/>
  <c r="R19" i="34"/>
  <c r="J61" i="34"/>
  <c r="N61" i="34"/>
  <c r="F61" i="34" s="1"/>
  <c r="J108" i="34"/>
  <c r="F108" i="34" s="1"/>
  <c r="N108" i="34"/>
  <c r="N150" i="34"/>
  <c r="J150" i="34"/>
  <c r="F150" i="34" s="1"/>
  <c r="N100" i="34"/>
  <c r="J100" i="34"/>
  <c r="F100" i="34" s="1"/>
  <c r="N46" i="34"/>
  <c r="J46" i="34"/>
  <c r="F46" i="34" s="1"/>
  <c r="G253" i="33"/>
  <c r="N144" i="34"/>
  <c r="J144" i="34"/>
  <c r="F144" i="34" s="1"/>
  <c r="J93" i="34"/>
  <c r="F93" i="34" s="1"/>
  <c r="N93" i="34"/>
  <c r="H277" i="33"/>
  <c r="F254" i="33"/>
  <c r="J85" i="34"/>
  <c r="F85" i="34" s="1"/>
  <c r="N85" i="34"/>
  <c r="N139" i="34"/>
  <c r="J139" i="34"/>
  <c r="F139" i="34" s="1"/>
  <c r="N101" i="34"/>
  <c r="J101" i="34"/>
  <c r="F101" i="34" s="1"/>
  <c r="N52" i="34"/>
  <c r="J52" i="34"/>
  <c r="F52" i="34" s="1"/>
  <c r="J156" i="34"/>
  <c r="F156" i="34" s="1"/>
  <c r="D202" i="34" s="1"/>
  <c r="N156" i="34"/>
  <c r="H253" i="33"/>
  <c r="F236" i="33"/>
  <c r="G277" i="33"/>
  <c r="N6" i="34"/>
  <c r="J6" i="34"/>
  <c r="F6" i="34" s="1"/>
  <c r="R6" i="34"/>
  <c r="N121" i="34"/>
  <c r="J121" i="34"/>
  <c r="F121" i="34" s="1"/>
  <c r="N103" i="34"/>
  <c r="J103" i="34"/>
  <c r="F103" i="34" s="1"/>
  <c r="G229" i="33"/>
  <c r="E218" i="33"/>
  <c r="N70" i="34"/>
  <c r="J70" i="34"/>
  <c r="F70" i="34" s="1"/>
  <c r="N149" i="34"/>
  <c r="J149" i="34"/>
  <c r="F149" i="34" s="1"/>
  <c r="N112" i="34"/>
  <c r="J112" i="34"/>
  <c r="N94" i="34"/>
  <c r="F94" i="34" s="1"/>
  <c r="J94" i="34"/>
  <c r="N58" i="34"/>
  <c r="F58" i="34" s="1"/>
  <c r="J58" i="34"/>
  <c r="E230" i="33"/>
  <c r="N126" i="34"/>
  <c r="J126" i="34"/>
  <c r="F126" i="34" s="1"/>
  <c r="N3" i="34"/>
  <c r="J3" i="34"/>
  <c r="F3" i="34" s="1"/>
  <c r="D186" i="34" s="1"/>
  <c r="E186" i="34" s="1"/>
  <c r="R3" i="34"/>
  <c r="J87" i="34"/>
  <c r="F87" i="34" s="1"/>
  <c r="N87" i="34"/>
  <c r="D188" i="34"/>
  <c r="E188" i="34" s="1"/>
  <c r="E191" i="33"/>
  <c r="F208" i="33"/>
  <c r="I208" i="33"/>
  <c r="N67" i="34"/>
  <c r="J67" i="34"/>
  <c r="F67" i="34" s="1"/>
  <c r="J47" i="34"/>
  <c r="F47" i="34" s="1"/>
  <c r="N47" i="34"/>
  <c r="D193" i="34"/>
  <c r="E193" i="34" s="1"/>
  <c r="N118" i="34"/>
  <c r="J118" i="34"/>
  <c r="F118" i="34" s="1"/>
  <c r="N54" i="34"/>
  <c r="J54" i="34"/>
  <c r="F54" i="34" s="1"/>
  <c r="J132" i="34"/>
  <c r="F132" i="34" s="1"/>
  <c r="N132" i="34"/>
  <c r="N148" i="34"/>
  <c r="J148" i="34"/>
  <c r="F148" i="34" s="1"/>
  <c r="E182" i="33"/>
  <c r="I187" i="33"/>
  <c r="F187" i="33"/>
  <c r="J86" i="34"/>
  <c r="F86" i="34" s="1"/>
  <c r="N86" i="34"/>
  <c r="I190" i="33"/>
  <c r="R10" i="34"/>
  <c r="J10" i="34"/>
  <c r="F10" i="34" s="1"/>
  <c r="N10" i="34"/>
  <c r="E278" i="33"/>
  <c r="G301" i="33"/>
  <c r="N14" i="34"/>
  <c r="J14" i="34"/>
  <c r="F14" i="34" s="1"/>
  <c r="R14" i="34"/>
  <c r="N76" i="34"/>
  <c r="F76" i="34" s="1"/>
  <c r="J76" i="34"/>
  <c r="J123" i="34"/>
  <c r="F123" i="34" s="1"/>
  <c r="N123" i="34"/>
  <c r="J2" i="34"/>
  <c r="F2" i="34" s="1"/>
  <c r="R2" i="34"/>
  <c r="N2" i="34"/>
  <c r="J75" i="34"/>
  <c r="F75" i="34" s="1"/>
  <c r="N75" i="34"/>
  <c r="N141" i="34"/>
  <c r="J141" i="34"/>
  <c r="F141" i="34" s="1"/>
  <c r="J72" i="34"/>
  <c r="F72" i="34" s="1"/>
  <c r="N72" i="34"/>
  <c r="J88" i="34"/>
  <c r="F88" i="34" s="1"/>
  <c r="N88" i="34"/>
  <c r="J190" i="33"/>
  <c r="H190" i="33"/>
  <c r="J51" i="34"/>
  <c r="F51" i="34" s="1"/>
  <c r="N51" i="34"/>
  <c r="J107" i="34"/>
  <c r="F107" i="34" s="1"/>
  <c r="N107" i="34"/>
  <c r="N137" i="34"/>
  <c r="J137" i="34"/>
  <c r="F137" i="34" s="1"/>
  <c r="J119" i="34"/>
  <c r="F119" i="34" s="1"/>
  <c r="N119" i="34"/>
  <c r="J125" i="34"/>
  <c r="F125" i="34" s="1"/>
  <c r="N125" i="34"/>
  <c r="N147" i="34"/>
  <c r="J147" i="34"/>
  <c r="F147" i="34" s="1"/>
  <c r="J50" i="34"/>
  <c r="F50" i="34" s="1"/>
  <c r="N50" i="34"/>
  <c r="E209" i="33"/>
  <c r="I211" i="33"/>
  <c r="F211" i="33"/>
  <c r="J69" i="34"/>
  <c r="F69" i="34" s="1"/>
  <c r="N69" i="34"/>
  <c r="N90" i="34"/>
  <c r="J90" i="34"/>
  <c r="F90" i="34" s="1"/>
  <c r="J130" i="34"/>
  <c r="F130" i="34" s="1"/>
  <c r="N130" i="34"/>
  <c r="J111" i="34"/>
  <c r="F111" i="34" s="1"/>
  <c r="N111" i="34"/>
  <c r="I211" i="21"/>
  <c r="I208" i="21"/>
  <c r="J87" i="22"/>
  <c r="F87" i="22" s="1"/>
  <c r="N53" i="22"/>
  <c r="D187" i="22"/>
  <c r="N135" i="22"/>
  <c r="D10" i="29"/>
  <c r="P10" i="29" s="1"/>
  <c r="N8" i="29"/>
  <c r="J104" i="26"/>
  <c r="F104" i="26" s="1"/>
  <c r="N95" i="22"/>
  <c r="N137" i="22"/>
  <c r="J137" i="22"/>
  <c r="F137" i="22" s="1"/>
  <c r="G217" i="27"/>
  <c r="F165" i="31"/>
  <c r="D205" i="31" s="1"/>
  <c r="E202" i="31"/>
  <c r="N20" i="29"/>
  <c r="F211" i="27"/>
  <c r="E205" i="26"/>
  <c r="D201" i="26"/>
  <c r="F211" i="25"/>
  <c r="E204" i="26"/>
  <c r="E209" i="21"/>
  <c r="N123" i="22"/>
  <c r="D187" i="31"/>
  <c r="E210" i="26"/>
  <c r="E209" i="26"/>
  <c r="F48" i="26"/>
  <c r="F58" i="26"/>
  <c r="F49" i="26"/>
  <c r="D212" i="25"/>
  <c r="I212" i="25" s="1"/>
  <c r="D174" i="26"/>
  <c r="J174" i="26" s="1"/>
  <c r="F174" i="26" s="1"/>
  <c r="D208" i="26" s="1"/>
  <c r="E231" i="21"/>
  <c r="F231" i="21" s="1"/>
  <c r="E232" i="21"/>
  <c r="F232" i="21" s="1"/>
  <c r="E230" i="21"/>
  <c r="F230" i="21" s="1"/>
  <c r="P177" i="21"/>
  <c r="D175" i="22"/>
  <c r="J175" i="22" s="1"/>
  <c r="F175" i="22" s="1"/>
  <c r="D212" i="21"/>
  <c r="I212" i="21" s="1"/>
  <c r="J88" i="22"/>
  <c r="F88" i="22" s="1"/>
  <c r="F81" i="22"/>
  <c r="F60" i="22"/>
  <c r="F63" i="22"/>
  <c r="N107" i="22"/>
  <c r="J107" i="22"/>
  <c r="F107" i="22" s="1"/>
  <c r="E191" i="22"/>
  <c r="E204" i="22"/>
  <c r="G229" i="30"/>
  <c r="F166" i="31"/>
  <c r="E185" i="31"/>
  <c r="N96" i="31"/>
  <c r="J96" i="31"/>
  <c r="F96" i="31" s="1"/>
  <c r="N119" i="31"/>
  <c r="J119" i="31"/>
  <c r="F119" i="31" s="1"/>
  <c r="N83" i="31"/>
  <c r="J83" i="31"/>
  <c r="F83" i="31" s="1"/>
  <c r="N69" i="31"/>
  <c r="J69" i="31"/>
  <c r="F69" i="31" s="1"/>
  <c r="N121" i="31"/>
  <c r="J121" i="31"/>
  <c r="F121" i="31" s="1"/>
  <c r="F218" i="30"/>
  <c r="H229" i="30"/>
  <c r="N87" i="31"/>
  <c r="J87" i="31"/>
  <c r="F87" i="31" s="1"/>
  <c r="N82" i="31"/>
  <c r="J82" i="31"/>
  <c r="F82" i="31" s="1"/>
  <c r="J147" i="31"/>
  <c r="F147" i="31" s="1"/>
  <c r="N147" i="31"/>
  <c r="N139" i="31"/>
  <c r="J139" i="31"/>
  <c r="F139" i="31" s="1"/>
  <c r="N85" i="31"/>
  <c r="J85" i="31"/>
  <c r="F85" i="31" s="1"/>
  <c r="N117" i="31"/>
  <c r="J117" i="31"/>
  <c r="F117" i="31" s="1"/>
  <c r="F187" i="30"/>
  <c r="H187" i="30" s="1"/>
  <c r="N67" i="31"/>
  <c r="J67" i="31"/>
  <c r="F67" i="31" s="1"/>
  <c r="N106" i="31"/>
  <c r="J106" i="31"/>
  <c r="F106" i="31" s="1"/>
  <c r="N108" i="31"/>
  <c r="J108" i="31"/>
  <c r="F108" i="31" s="1"/>
  <c r="G301" i="30"/>
  <c r="E278" i="30"/>
  <c r="J122" i="31"/>
  <c r="F122" i="31" s="1"/>
  <c r="N122" i="31"/>
  <c r="N51" i="31"/>
  <c r="J51" i="31"/>
  <c r="F51" i="31" s="1"/>
  <c r="J167" i="31"/>
  <c r="N167" i="31"/>
  <c r="F167" i="31" s="1"/>
  <c r="N144" i="31"/>
  <c r="J144" i="31"/>
  <c r="F144" i="31" s="1"/>
  <c r="E236" i="30"/>
  <c r="G253" i="30"/>
  <c r="N78" i="31"/>
  <c r="F78" i="31" s="1"/>
  <c r="J78" i="31"/>
  <c r="N163" i="31"/>
  <c r="J163" i="31"/>
  <c r="N9" i="31"/>
  <c r="J9" i="31"/>
  <c r="F9" i="31" s="1"/>
  <c r="R9" i="31"/>
  <c r="N160" i="31"/>
  <c r="F160" i="31" s="1"/>
  <c r="J160" i="31"/>
  <c r="N149" i="31"/>
  <c r="J149" i="31"/>
  <c r="F149" i="31" s="1"/>
  <c r="N112" i="31"/>
  <c r="J112" i="31"/>
  <c r="F112" i="31" s="1"/>
  <c r="N75" i="31"/>
  <c r="J75" i="31"/>
  <c r="F75" i="31" s="1"/>
  <c r="E209" i="30"/>
  <c r="F211" i="30"/>
  <c r="N129" i="31"/>
  <c r="J129" i="31"/>
  <c r="F129" i="31" s="1"/>
  <c r="N50" i="31"/>
  <c r="J50" i="31"/>
  <c r="F50" i="31" s="1"/>
  <c r="N54" i="31"/>
  <c r="J54" i="31"/>
  <c r="F54" i="31" s="1"/>
  <c r="N111" i="31"/>
  <c r="J111" i="31"/>
  <c r="F111" i="31" s="1"/>
  <c r="N93" i="31"/>
  <c r="J93" i="31"/>
  <c r="F93" i="31" s="1"/>
  <c r="N131" i="31"/>
  <c r="J131" i="31"/>
  <c r="F131" i="31" s="1"/>
  <c r="N88" i="31"/>
  <c r="J88" i="31"/>
  <c r="F88" i="31" s="1"/>
  <c r="N123" i="31"/>
  <c r="J123" i="31"/>
  <c r="F123" i="31" s="1"/>
  <c r="N65" i="31"/>
  <c r="J65" i="31"/>
  <c r="F65" i="31" s="1"/>
  <c r="J95" i="31"/>
  <c r="F95" i="31" s="1"/>
  <c r="N95" i="31"/>
  <c r="N90" i="31"/>
  <c r="J90" i="31"/>
  <c r="F90" i="31" s="1"/>
  <c r="J57" i="31"/>
  <c r="F57" i="31" s="1"/>
  <c r="N57" i="31"/>
  <c r="N135" i="31"/>
  <c r="J135" i="31"/>
  <c r="F135" i="31" s="1"/>
  <c r="N64" i="31"/>
  <c r="J64" i="31"/>
  <c r="F64" i="31" s="1"/>
  <c r="E190" i="31"/>
  <c r="D193" i="31"/>
  <c r="J153" i="31"/>
  <c r="F153" i="31" s="1"/>
  <c r="N153" i="31"/>
  <c r="J72" i="31"/>
  <c r="F72" i="31" s="1"/>
  <c r="N72" i="31"/>
  <c r="E188" i="30"/>
  <c r="F190" i="30"/>
  <c r="H190" i="30" s="1"/>
  <c r="G277" i="30"/>
  <c r="E254" i="30"/>
  <c r="R13" i="31"/>
  <c r="J13" i="31"/>
  <c r="F13" i="31" s="1"/>
  <c r="N13" i="31"/>
  <c r="J99" i="31"/>
  <c r="F99" i="31" s="1"/>
  <c r="N99" i="31"/>
  <c r="H214" i="30"/>
  <c r="F214" i="30"/>
  <c r="N46" i="31"/>
  <c r="J46" i="31"/>
  <c r="F46" i="31" s="1"/>
  <c r="N71" i="31"/>
  <c r="J71" i="31"/>
  <c r="F71" i="31" s="1"/>
  <c r="N53" i="31"/>
  <c r="J53" i="31"/>
  <c r="F53" i="31" s="1"/>
  <c r="N107" i="31"/>
  <c r="J107" i="31"/>
  <c r="F107" i="31" s="1"/>
  <c r="N25" i="31"/>
  <c r="J25" i="31"/>
  <c r="F25" i="31" s="1"/>
  <c r="R25" i="31"/>
  <c r="N136" i="31"/>
  <c r="J136" i="31"/>
  <c r="F136" i="31" s="1"/>
  <c r="E191" i="30"/>
  <c r="F208" i="30"/>
  <c r="N103" i="31"/>
  <c r="F103" i="31" s="1"/>
  <c r="J103" i="31"/>
  <c r="N114" i="31"/>
  <c r="J114" i="31"/>
  <c r="F114" i="31" s="1"/>
  <c r="R5" i="31"/>
  <c r="N5" i="31"/>
  <c r="J5" i="31"/>
  <c r="F5" i="31" s="1"/>
  <c r="D188" i="31" s="1"/>
  <c r="E188" i="31" s="1"/>
  <c r="N49" i="31"/>
  <c r="J49" i="31"/>
  <c r="F49" i="31" s="1"/>
  <c r="J3" i="31"/>
  <c r="F3" i="31" s="1"/>
  <c r="D186" i="31" s="1"/>
  <c r="R3" i="31"/>
  <c r="N3" i="31"/>
  <c r="F51" i="28"/>
  <c r="E203" i="28"/>
  <c r="E206" i="28"/>
  <c r="E202" i="28"/>
  <c r="E205" i="28"/>
  <c r="E186" i="28"/>
  <c r="F94" i="28"/>
  <c r="F78" i="28"/>
  <c r="D187" i="28"/>
  <c r="F95" i="22"/>
  <c r="E192" i="22"/>
  <c r="F47" i="22"/>
  <c r="D190" i="22"/>
  <c r="F62" i="22"/>
  <c r="F98" i="22"/>
  <c r="F208" i="27"/>
  <c r="G277" i="27"/>
  <c r="F115" i="28"/>
  <c r="F113" i="28"/>
  <c r="F58" i="28"/>
  <c r="F60" i="28"/>
  <c r="F63" i="28"/>
  <c r="D193" i="28"/>
  <c r="E190" i="28"/>
  <c r="F214" i="27"/>
  <c r="H214" i="27"/>
  <c r="N104" i="28"/>
  <c r="J104" i="28"/>
  <c r="F104" i="28" s="1"/>
  <c r="H229" i="27"/>
  <c r="F218" i="27"/>
  <c r="G301" i="27"/>
  <c r="J123" i="28"/>
  <c r="N123" i="28"/>
  <c r="N77" i="28"/>
  <c r="J77" i="28"/>
  <c r="N99" i="28"/>
  <c r="J99" i="28"/>
  <c r="J112" i="28"/>
  <c r="N112" i="28"/>
  <c r="G229" i="27"/>
  <c r="F190" i="27"/>
  <c r="H190" i="27" s="1"/>
  <c r="E188" i="27"/>
  <c r="J125" i="28"/>
  <c r="F125" i="28" s="1"/>
  <c r="N125" i="28"/>
  <c r="J103" i="28"/>
  <c r="F103" i="28" s="1"/>
  <c r="N103" i="28"/>
  <c r="J14" i="28"/>
  <c r="F14" i="28" s="1"/>
  <c r="R14" i="28"/>
  <c r="N14" i="28"/>
  <c r="N72" i="28"/>
  <c r="J72" i="28"/>
  <c r="F72" i="28" s="1"/>
  <c r="H301" i="27"/>
  <c r="F278" i="27"/>
  <c r="H235" i="27"/>
  <c r="F233" i="27"/>
  <c r="J96" i="28"/>
  <c r="N96" i="28"/>
  <c r="G232" i="27"/>
  <c r="E230" i="27"/>
  <c r="N139" i="28"/>
  <c r="J139" i="28"/>
  <c r="R13" i="28"/>
  <c r="N13" i="28"/>
  <c r="J13" i="28"/>
  <c r="F13" i="28" s="1"/>
  <c r="D188" i="28" s="1"/>
  <c r="E188" i="28" s="1"/>
  <c r="N95" i="28"/>
  <c r="J95" i="28"/>
  <c r="R10" i="28"/>
  <c r="N10" i="28"/>
  <c r="J10" i="28"/>
  <c r="F10" i="28" s="1"/>
  <c r="J18" i="28"/>
  <c r="F18" i="28" s="1"/>
  <c r="R18" i="28"/>
  <c r="N18" i="28"/>
  <c r="R6" i="28"/>
  <c r="N6" i="28"/>
  <c r="J6" i="28"/>
  <c r="F6" i="28" s="1"/>
  <c r="N114" i="28"/>
  <c r="J114" i="28"/>
  <c r="G253" i="27"/>
  <c r="E236" i="27"/>
  <c r="N69" i="28"/>
  <c r="J69" i="28"/>
  <c r="F69" i="28" s="1"/>
  <c r="F254" i="27"/>
  <c r="H277" i="27"/>
  <c r="N88" i="28"/>
  <c r="J88" i="28"/>
  <c r="F88" i="28" s="1"/>
  <c r="N61" i="28"/>
  <c r="J61" i="28"/>
  <c r="J85" i="28"/>
  <c r="F85" i="28" s="1"/>
  <c r="N85" i="28"/>
  <c r="N101" i="28"/>
  <c r="J101" i="28"/>
  <c r="F101" i="28" s="1"/>
  <c r="R2" i="28"/>
  <c r="N2" i="28"/>
  <c r="J2" i="28"/>
  <c r="F2" i="28" s="1"/>
  <c r="N117" i="28"/>
  <c r="J117" i="28"/>
  <c r="N59" i="28"/>
  <c r="J59" i="28"/>
  <c r="N67" i="28"/>
  <c r="J67" i="28"/>
  <c r="F67" i="28" s="1"/>
  <c r="H217" i="27"/>
  <c r="F215" i="27"/>
  <c r="F187" i="27"/>
  <c r="E182" i="27"/>
  <c r="N141" i="28"/>
  <c r="J141" i="28"/>
  <c r="N64" i="28"/>
  <c r="J64" i="28"/>
  <c r="F64" i="28" s="1"/>
  <c r="D187" i="26"/>
  <c r="F97" i="26"/>
  <c r="F95" i="26"/>
  <c r="D188" i="26"/>
  <c r="E188" i="26" s="1"/>
  <c r="F79" i="26"/>
  <c r="F117" i="26"/>
  <c r="F98" i="26"/>
  <c r="F102" i="22"/>
  <c r="F116" i="22"/>
  <c r="F96" i="22"/>
  <c r="F160" i="26"/>
  <c r="D206" i="26" s="1"/>
  <c r="F156" i="26"/>
  <c r="D193" i="26"/>
  <c r="E190" i="26"/>
  <c r="J101" i="26"/>
  <c r="N101" i="26"/>
  <c r="N85" i="26"/>
  <c r="J85" i="26"/>
  <c r="F85" i="26" s="1"/>
  <c r="J63" i="26"/>
  <c r="N63" i="26"/>
  <c r="R10" i="26"/>
  <c r="N10" i="26"/>
  <c r="J10" i="26"/>
  <c r="F10" i="26" s="1"/>
  <c r="N82" i="26"/>
  <c r="J82" i="26"/>
  <c r="F82" i="26" s="1"/>
  <c r="J141" i="26"/>
  <c r="N141" i="26"/>
  <c r="J6" i="26"/>
  <c r="F6" i="26" s="1"/>
  <c r="N6" i="26"/>
  <c r="R6" i="26"/>
  <c r="J139" i="26"/>
  <c r="N139" i="26"/>
  <c r="F214" i="25"/>
  <c r="H214" i="25"/>
  <c r="N125" i="26"/>
  <c r="J125" i="26"/>
  <c r="F125" i="26" s="1"/>
  <c r="J22" i="26"/>
  <c r="F22" i="26" s="1"/>
  <c r="R22" i="26"/>
  <c r="N22" i="26"/>
  <c r="N107" i="26"/>
  <c r="J107" i="26"/>
  <c r="F107" i="26" s="1"/>
  <c r="N90" i="26"/>
  <c r="J90" i="26"/>
  <c r="F90" i="26" s="1"/>
  <c r="N87" i="26"/>
  <c r="J87" i="26"/>
  <c r="F87" i="26" s="1"/>
  <c r="J149" i="26"/>
  <c r="F149" i="26" s="1"/>
  <c r="N149" i="26"/>
  <c r="N14" i="26"/>
  <c r="R14" i="26"/>
  <c r="J14" i="26"/>
  <c r="F14" i="26" s="1"/>
  <c r="N123" i="26"/>
  <c r="J123" i="26"/>
  <c r="J57" i="26"/>
  <c r="F57" i="26" s="1"/>
  <c r="N57" i="26"/>
  <c r="J121" i="26"/>
  <c r="F121" i="26" s="1"/>
  <c r="N121" i="26"/>
  <c r="J93" i="26"/>
  <c r="F93" i="26" s="1"/>
  <c r="N93" i="26"/>
  <c r="E221" i="25"/>
  <c r="G229" i="25"/>
  <c r="J67" i="26"/>
  <c r="F67" i="26" s="1"/>
  <c r="N67" i="26"/>
  <c r="N122" i="26"/>
  <c r="J122" i="26"/>
  <c r="F122" i="26" s="1"/>
  <c r="G277" i="25"/>
  <c r="J111" i="26"/>
  <c r="F111" i="26" s="1"/>
  <c r="N111" i="26"/>
  <c r="F190" i="25"/>
  <c r="E188" i="25"/>
  <c r="N119" i="26"/>
  <c r="J119" i="26"/>
  <c r="F119" i="26" s="1"/>
  <c r="E233" i="25"/>
  <c r="G235" i="25"/>
  <c r="J153" i="26"/>
  <c r="F153" i="26" s="1"/>
  <c r="N153" i="26"/>
  <c r="N77" i="26"/>
  <c r="J77" i="26"/>
  <c r="F254" i="25"/>
  <c r="H277" i="25"/>
  <c r="E191" i="25"/>
  <c r="F208" i="25"/>
  <c r="G253" i="25"/>
  <c r="N106" i="26"/>
  <c r="J106" i="26"/>
  <c r="F106" i="26" s="1"/>
  <c r="G301" i="25"/>
  <c r="E278" i="25"/>
  <c r="G217" i="25"/>
  <c r="E215" i="25"/>
  <c r="N147" i="26"/>
  <c r="J147" i="26"/>
  <c r="F147" i="26" s="1"/>
  <c r="J53" i="26"/>
  <c r="F53" i="26" s="1"/>
  <c r="N53" i="26"/>
  <c r="N69" i="26"/>
  <c r="J69" i="26"/>
  <c r="F69" i="26" s="1"/>
  <c r="N46" i="26"/>
  <c r="J46" i="26"/>
  <c r="F187" i="25"/>
  <c r="F236" i="25"/>
  <c r="H253" i="25"/>
  <c r="J163" i="26"/>
  <c r="F163" i="26" s="1"/>
  <c r="D203" i="26" s="1"/>
  <c r="N163" i="26"/>
  <c r="G232" i="25"/>
  <c r="N71" i="26"/>
  <c r="J71" i="26"/>
  <c r="F71" i="26" s="1"/>
  <c r="N162" i="26"/>
  <c r="J162" i="26"/>
  <c r="F162" i="26" s="1"/>
  <c r="J50" i="26"/>
  <c r="N50" i="26"/>
  <c r="J3" i="26"/>
  <c r="F3" i="26" s="1"/>
  <c r="D186" i="26" s="1"/>
  <c r="E186" i="26" s="1"/>
  <c r="R3" i="26"/>
  <c r="N3" i="26"/>
  <c r="N61" i="26"/>
  <c r="J61" i="26"/>
  <c r="N131" i="26"/>
  <c r="J131" i="26"/>
  <c r="F131" i="26" s="1"/>
  <c r="N103" i="26"/>
  <c r="J103" i="26"/>
  <c r="F103" i="26" s="1"/>
  <c r="J114" i="26"/>
  <c r="N114" i="26"/>
  <c r="H232" i="25"/>
  <c r="F230" i="25"/>
  <c r="E211" i="21"/>
  <c r="J118" i="22"/>
  <c r="F118" i="22" s="1"/>
  <c r="N118" i="22"/>
  <c r="N86" i="22"/>
  <c r="J86" i="22"/>
  <c r="F86" i="22" s="1"/>
  <c r="N126" i="22"/>
  <c r="J126" i="22"/>
  <c r="F126" i="22" s="1"/>
  <c r="R11" i="22"/>
  <c r="J11" i="22"/>
  <c r="F11" i="22" s="1"/>
  <c r="D186" i="22" s="1"/>
  <c r="N11" i="22"/>
  <c r="N77" i="22"/>
  <c r="J77" i="22"/>
  <c r="E191" i="21"/>
  <c r="F208" i="21"/>
  <c r="N78" i="22"/>
  <c r="J78" i="22"/>
  <c r="J10" i="22"/>
  <c r="F10" i="22" s="1"/>
  <c r="R10" i="22"/>
  <c r="N10" i="22"/>
  <c r="D206" i="22"/>
  <c r="G253" i="21"/>
  <c r="N168" i="22"/>
  <c r="F168" i="22" s="1"/>
  <c r="D202" i="22" s="1"/>
  <c r="J168" i="22"/>
  <c r="G229" i="21"/>
  <c r="E218" i="21"/>
  <c r="J90" i="22"/>
  <c r="F90" i="22" s="1"/>
  <c r="N90" i="22"/>
  <c r="N94" i="22"/>
  <c r="J94" i="22"/>
  <c r="N46" i="22"/>
  <c r="J46" i="22"/>
  <c r="N161" i="22"/>
  <c r="J161" i="22"/>
  <c r="F161" i="22" s="1"/>
  <c r="D201" i="22" s="1"/>
  <c r="J50" i="22"/>
  <c r="N50" i="22"/>
  <c r="R9" i="22"/>
  <c r="N9" i="22"/>
  <c r="J9" i="22"/>
  <c r="F9" i="22" s="1"/>
  <c r="N68" i="22"/>
  <c r="J68" i="22"/>
  <c r="F68" i="22" s="1"/>
  <c r="J70" i="22"/>
  <c r="F70" i="22" s="1"/>
  <c r="N70" i="22"/>
  <c r="H253" i="21"/>
  <c r="F236" i="21"/>
  <c r="J51" i="22"/>
  <c r="N51" i="22"/>
  <c r="J54" i="22"/>
  <c r="F54" i="22" s="1"/>
  <c r="N54" i="22"/>
  <c r="N100" i="22"/>
  <c r="J100" i="22"/>
  <c r="N101" i="22"/>
  <c r="J101" i="22"/>
  <c r="J121" i="22"/>
  <c r="F121" i="22" s="1"/>
  <c r="N121" i="22"/>
  <c r="J22" i="22"/>
  <c r="F22" i="22" s="1"/>
  <c r="R22" i="22"/>
  <c r="N22" i="22"/>
  <c r="N124" i="22"/>
  <c r="J124" i="22"/>
  <c r="F124" i="22" s="1"/>
  <c r="F233" i="21"/>
  <c r="N125" i="22"/>
  <c r="J125" i="22"/>
  <c r="F125" i="22" s="1"/>
  <c r="J69" i="22"/>
  <c r="F69" i="22" s="1"/>
  <c r="N69" i="22"/>
  <c r="R21" i="22"/>
  <c r="N21" i="22"/>
  <c r="J21" i="22"/>
  <c r="F21" i="22" s="1"/>
  <c r="E255" i="21"/>
  <c r="G277" i="21"/>
  <c r="N76" i="22"/>
  <c r="J76" i="22"/>
  <c r="J122" i="22"/>
  <c r="F122" i="22" s="1"/>
  <c r="N122" i="22"/>
  <c r="N85" i="22"/>
  <c r="J85" i="22"/>
  <c r="F85" i="22" s="1"/>
  <c r="J140" i="22"/>
  <c r="F140" i="22" s="1"/>
  <c r="N140" i="22"/>
  <c r="N61" i="22"/>
  <c r="J61" i="22"/>
  <c r="N132" i="22"/>
  <c r="J132" i="22"/>
  <c r="F132" i="22" s="1"/>
  <c r="G301" i="21"/>
  <c r="E278" i="21"/>
  <c r="N6" i="22"/>
  <c r="J6" i="22"/>
  <c r="F6" i="22" s="1"/>
  <c r="R6" i="22"/>
  <c r="F187" i="21"/>
  <c r="E182" i="21"/>
  <c r="N130" i="22"/>
  <c r="J130" i="22"/>
  <c r="F130" i="22" s="1"/>
  <c r="R14" i="22"/>
  <c r="J14" i="22"/>
  <c r="F14" i="22" s="1"/>
  <c r="N14" i="22"/>
  <c r="J150" i="22"/>
  <c r="F150" i="22" s="1"/>
  <c r="N150" i="22"/>
  <c r="N52" i="22"/>
  <c r="J52" i="22"/>
  <c r="F52" i="22" s="1"/>
  <c r="N66" i="22"/>
  <c r="J66" i="22"/>
  <c r="F66" i="22" s="1"/>
  <c r="N148" i="22"/>
  <c r="J148" i="22"/>
  <c r="F148" i="22" s="1"/>
  <c r="E215" i="21"/>
  <c r="J108" i="22"/>
  <c r="F108" i="22" s="1"/>
  <c r="N108" i="22"/>
  <c r="F211" i="21"/>
  <c r="J99" i="22"/>
  <c r="N99" i="22"/>
  <c r="N93" i="22"/>
  <c r="J93" i="22"/>
  <c r="F93" i="22" s="1"/>
  <c r="R5" i="22"/>
  <c r="N5" i="22"/>
  <c r="J5" i="22"/>
  <c r="F5" i="22" s="1"/>
  <c r="N58" i="22"/>
  <c r="J58" i="22"/>
  <c r="J17" i="22"/>
  <c r="F17" i="22" s="1"/>
  <c r="R17" i="22"/>
  <c r="N17" i="22"/>
  <c r="H214" i="21"/>
  <c r="F214" i="21"/>
  <c r="J113" i="22"/>
  <c r="N113" i="22"/>
  <c r="N25" i="22"/>
  <c r="R25" i="22"/>
  <c r="J25" i="22"/>
  <c r="F25" i="22" s="1"/>
  <c r="E188" i="21"/>
  <c r="F190" i="21"/>
  <c r="H190" i="21" s="1"/>
  <c r="D202" i="39" l="1"/>
  <c r="E202" i="39" s="1"/>
  <c r="C19" i="29"/>
  <c r="E201" i="39"/>
  <c r="E205" i="39"/>
  <c r="C23" i="29"/>
  <c r="N22" i="29"/>
  <c r="E204" i="31"/>
  <c r="F76" i="41"/>
  <c r="F140" i="26"/>
  <c r="F114" i="26"/>
  <c r="D196" i="26" s="1"/>
  <c r="D196" i="37"/>
  <c r="D206" i="35"/>
  <c r="E205" i="22"/>
  <c r="D23" i="29"/>
  <c r="E206" i="35"/>
  <c r="F165" i="35"/>
  <c r="D205" i="35" s="1"/>
  <c r="D205" i="46"/>
  <c r="D206" i="46"/>
  <c r="E204" i="46"/>
  <c r="G22" i="29"/>
  <c r="E22" i="29"/>
  <c r="F58" i="41"/>
  <c r="D194" i="41" s="1"/>
  <c r="E194" i="41" s="1"/>
  <c r="D198" i="34"/>
  <c r="M16" i="29" s="1"/>
  <c r="D197" i="41"/>
  <c r="F77" i="41"/>
  <c r="F99" i="41"/>
  <c r="F96" i="41"/>
  <c r="D196" i="41" s="1"/>
  <c r="D198" i="28"/>
  <c r="F50" i="26"/>
  <c r="F93" i="37"/>
  <c r="F103" i="37"/>
  <c r="F105" i="37"/>
  <c r="D199" i="46"/>
  <c r="E199" i="46" s="1"/>
  <c r="D197" i="46"/>
  <c r="G15" i="29" s="1"/>
  <c r="D195" i="46"/>
  <c r="G13" i="29" s="1"/>
  <c r="E195" i="46"/>
  <c r="D198" i="46"/>
  <c r="D196" i="46"/>
  <c r="D194" i="46"/>
  <c r="E203" i="22"/>
  <c r="F168" i="46"/>
  <c r="D202" i="46" s="1"/>
  <c r="F156" i="35"/>
  <c r="D202" i="35" s="1"/>
  <c r="D203" i="46"/>
  <c r="E205" i="41"/>
  <c r="L23" i="29"/>
  <c r="L20" i="29"/>
  <c r="E204" i="34"/>
  <c r="M22" i="29"/>
  <c r="E201" i="28"/>
  <c r="D207" i="28"/>
  <c r="F88" i="37"/>
  <c r="D194" i="37" s="1"/>
  <c r="F68" i="37"/>
  <c r="D198" i="37" s="1"/>
  <c r="E198" i="37" s="1"/>
  <c r="F69" i="37"/>
  <c r="D195" i="37"/>
  <c r="E201" i="46"/>
  <c r="G19" i="29"/>
  <c r="F155" i="35"/>
  <c r="D201" i="35" s="1"/>
  <c r="Q10" i="29"/>
  <c r="Q9" i="29"/>
  <c r="G232" i="33"/>
  <c r="E233" i="33"/>
  <c r="F233" i="33" s="1"/>
  <c r="H235" i="21"/>
  <c r="D210" i="35"/>
  <c r="E210" i="39"/>
  <c r="C28" i="29"/>
  <c r="D201" i="31"/>
  <c r="M19" i="29"/>
  <c r="D194" i="35"/>
  <c r="D198" i="35"/>
  <c r="D196" i="35"/>
  <c r="D195" i="35"/>
  <c r="D197" i="35"/>
  <c r="D199" i="35"/>
  <c r="F100" i="39"/>
  <c r="E209" i="41"/>
  <c r="L27" i="29"/>
  <c r="G235" i="21"/>
  <c r="E203" i="34"/>
  <c r="M21" i="29"/>
  <c r="E202" i="34"/>
  <c r="M20" i="29"/>
  <c r="D21" i="29"/>
  <c r="D203" i="35"/>
  <c r="D207" i="41"/>
  <c r="D198" i="41"/>
  <c r="F63" i="41"/>
  <c r="F59" i="41"/>
  <c r="H190" i="40"/>
  <c r="J190" i="40"/>
  <c r="G235" i="40"/>
  <c r="E233" i="40"/>
  <c r="J187" i="40"/>
  <c r="H187" i="40"/>
  <c r="G232" i="40"/>
  <c r="E230" i="40"/>
  <c r="D210" i="41"/>
  <c r="F254" i="40"/>
  <c r="H277" i="40"/>
  <c r="J208" i="40"/>
  <c r="H208" i="40"/>
  <c r="H211" i="40"/>
  <c r="J211" i="40"/>
  <c r="E185" i="41"/>
  <c r="D189" i="41"/>
  <c r="E189" i="41" s="1"/>
  <c r="H253" i="40"/>
  <c r="F236" i="40"/>
  <c r="D212" i="40"/>
  <c r="D174" i="41"/>
  <c r="J174" i="41" s="1"/>
  <c r="F174" i="41" s="1"/>
  <c r="D208" i="41" s="1"/>
  <c r="E187" i="22"/>
  <c r="E187" i="26"/>
  <c r="H187" i="25"/>
  <c r="J187" i="25"/>
  <c r="H190" i="25"/>
  <c r="J190" i="25"/>
  <c r="H190" i="36"/>
  <c r="E193" i="37"/>
  <c r="I11" i="29"/>
  <c r="E187" i="37"/>
  <c r="I5" i="29"/>
  <c r="H187" i="21"/>
  <c r="J187" i="21"/>
  <c r="D5" i="29"/>
  <c r="D187" i="35"/>
  <c r="E187" i="39"/>
  <c r="C5" i="29"/>
  <c r="F81" i="39"/>
  <c r="D199" i="39" s="1"/>
  <c r="E199" i="39" s="1"/>
  <c r="D197" i="39"/>
  <c r="E197" i="39" s="1"/>
  <c r="F254" i="38"/>
  <c r="H277" i="38"/>
  <c r="D185" i="39"/>
  <c r="D194" i="39"/>
  <c r="J187" i="38"/>
  <c r="H187" i="38"/>
  <c r="H211" i="38"/>
  <c r="J211" i="38"/>
  <c r="J190" i="38"/>
  <c r="H190" i="38"/>
  <c r="F278" i="38"/>
  <c r="H301" i="38"/>
  <c r="D174" i="39"/>
  <c r="J174" i="39" s="1"/>
  <c r="F174" i="39" s="1"/>
  <c r="D208" i="39" s="1"/>
  <c r="D212" i="38"/>
  <c r="J208" i="38"/>
  <c r="H208" i="38"/>
  <c r="D195" i="39"/>
  <c r="E195" i="39" s="1"/>
  <c r="D196" i="39"/>
  <c r="E196" i="39" s="1"/>
  <c r="E233" i="38"/>
  <c r="G235" i="38"/>
  <c r="F230" i="38"/>
  <c r="H232" i="38"/>
  <c r="H253" i="38"/>
  <c r="F236" i="38"/>
  <c r="E206" i="37"/>
  <c r="I24" i="29"/>
  <c r="E204" i="37"/>
  <c r="I22" i="29"/>
  <c r="I19" i="29"/>
  <c r="E205" i="37"/>
  <c r="I23" i="29"/>
  <c r="D202" i="37"/>
  <c r="D203" i="37"/>
  <c r="F81" i="37"/>
  <c r="F61" i="37"/>
  <c r="D189" i="37"/>
  <c r="E185" i="37"/>
  <c r="D176" i="37"/>
  <c r="J176" i="37" s="1"/>
  <c r="F176" i="37" s="1"/>
  <c r="E217" i="36"/>
  <c r="F217" i="36" s="1"/>
  <c r="D178" i="37"/>
  <c r="J178" i="37" s="1"/>
  <c r="F178" i="37" s="1"/>
  <c r="E231" i="36"/>
  <c r="F231" i="36" s="1"/>
  <c r="F218" i="36"/>
  <c r="H229" i="36"/>
  <c r="D175" i="37"/>
  <c r="J175" i="37" s="1"/>
  <c r="F175" i="37" s="1"/>
  <c r="E216" i="36"/>
  <c r="F216" i="36" s="1"/>
  <c r="D179" i="37"/>
  <c r="J179" i="37" s="1"/>
  <c r="F179" i="37" s="1"/>
  <c r="E232" i="36"/>
  <c r="F232" i="36" s="1"/>
  <c r="D182" i="37"/>
  <c r="J182" i="37" s="1"/>
  <c r="F182" i="37" s="1"/>
  <c r="E235" i="36"/>
  <c r="F235" i="36" s="1"/>
  <c r="J208" i="36"/>
  <c r="H208" i="36"/>
  <c r="D180" i="37"/>
  <c r="J180" i="37" s="1"/>
  <c r="F180" i="37" s="1"/>
  <c r="D181" i="37"/>
  <c r="J181" i="37" s="1"/>
  <c r="F181" i="37" s="1"/>
  <c r="E234" i="36"/>
  <c r="F234" i="36" s="1"/>
  <c r="H211" i="36"/>
  <c r="J211" i="36"/>
  <c r="E201" i="37"/>
  <c r="F279" i="36"/>
  <c r="H301" i="36"/>
  <c r="H187" i="36"/>
  <c r="J187" i="36"/>
  <c r="D169" i="36"/>
  <c r="P177" i="36"/>
  <c r="D177" i="37"/>
  <c r="J177" i="37" s="1"/>
  <c r="F177" i="37" s="1"/>
  <c r="D208" i="35"/>
  <c r="D209" i="22"/>
  <c r="E209" i="22" s="1"/>
  <c r="D28" i="29"/>
  <c r="E210" i="22"/>
  <c r="G217" i="21"/>
  <c r="D208" i="22"/>
  <c r="D26" i="29" s="1"/>
  <c r="D209" i="35"/>
  <c r="H187" i="27"/>
  <c r="J187" i="27"/>
  <c r="E187" i="28"/>
  <c r="D174" i="34"/>
  <c r="J174" i="34" s="1"/>
  <c r="F174" i="34" s="1"/>
  <c r="D208" i="34" s="1"/>
  <c r="D212" i="33"/>
  <c r="F112" i="34"/>
  <c r="D194" i="34" s="1"/>
  <c r="H208" i="30"/>
  <c r="J208" i="30"/>
  <c r="H211" i="30"/>
  <c r="J211" i="30"/>
  <c r="H208" i="27"/>
  <c r="J208" i="27"/>
  <c r="H211" i="27"/>
  <c r="J211" i="27"/>
  <c r="H211" i="25"/>
  <c r="J211" i="25"/>
  <c r="H208" i="25"/>
  <c r="J208" i="25"/>
  <c r="D20" i="29"/>
  <c r="D24" i="29"/>
  <c r="D19" i="29"/>
  <c r="D207" i="34"/>
  <c r="E201" i="34"/>
  <c r="D195" i="34"/>
  <c r="F230" i="33"/>
  <c r="H232" i="33"/>
  <c r="D185" i="34"/>
  <c r="D197" i="34"/>
  <c r="F278" i="33"/>
  <c r="H301" i="33"/>
  <c r="D196" i="34"/>
  <c r="H187" i="33"/>
  <c r="J187" i="33"/>
  <c r="H211" i="33"/>
  <c r="J211" i="33"/>
  <c r="D199" i="34"/>
  <c r="H208" i="33"/>
  <c r="J208" i="33"/>
  <c r="F218" i="33"/>
  <c r="H229" i="33"/>
  <c r="H214" i="33"/>
  <c r="F214" i="33"/>
  <c r="H211" i="21"/>
  <c r="J211" i="21"/>
  <c r="H208" i="21"/>
  <c r="J208" i="21"/>
  <c r="D4" i="29"/>
  <c r="P4" i="29" s="1"/>
  <c r="E193" i="31"/>
  <c r="N11" i="29"/>
  <c r="E193" i="28"/>
  <c r="E193" i="26"/>
  <c r="D8" i="29"/>
  <c r="P8" i="29" s="1"/>
  <c r="D195" i="31"/>
  <c r="D197" i="31"/>
  <c r="D198" i="31"/>
  <c r="E205" i="31"/>
  <c r="N23" i="29"/>
  <c r="E203" i="26"/>
  <c r="E206" i="26"/>
  <c r="E201" i="26"/>
  <c r="E186" i="31"/>
  <c r="E187" i="31"/>
  <c r="F77" i="26"/>
  <c r="D202" i="26"/>
  <c r="E212" i="25"/>
  <c r="F212" i="25"/>
  <c r="D211" i="26"/>
  <c r="E208" i="26"/>
  <c r="G232" i="21"/>
  <c r="H232" i="21"/>
  <c r="F58" i="22"/>
  <c r="F212" i="21"/>
  <c r="E212" i="21"/>
  <c r="F51" i="22"/>
  <c r="E202" i="22"/>
  <c r="E206" i="22"/>
  <c r="E201" i="22"/>
  <c r="F113" i="22"/>
  <c r="D193" i="22"/>
  <c r="D206" i="31"/>
  <c r="F163" i="31"/>
  <c r="D203" i="31" s="1"/>
  <c r="H253" i="30"/>
  <c r="F236" i="30"/>
  <c r="H277" i="30"/>
  <c r="F254" i="30"/>
  <c r="D196" i="31"/>
  <c r="F278" i="30"/>
  <c r="H301" i="30"/>
  <c r="E201" i="31"/>
  <c r="D199" i="31"/>
  <c r="D194" i="31"/>
  <c r="D189" i="31"/>
  <c r="F61" i="28"/>
  <c r="F114" i="28"/>
  <c r="F139" i="28"/>
  <c r="F96" i="28"/>
  <c r="F123" i="28"/>
  <c r="F112" i="28"/>
  <c r="D194" i="28" s="1"/>
  <c r="F61" i="22"/>
  <c r="D197" i="22" s="1"/>
  <c r="F76" i="22"/>
  <c r="F100" i="22"/>
  <c r="E186" i="22"/>
  <c r="D185" i="22"/>
  <c r="D3" i="29" s="1"/>
  <c r="E190" i="22"/>
  <c r="D188" i="22"/>
  <c r="F101" i="22"/>
  <c r="F94" i="22"/>
  <c r="F141" i="28"/>
  <c r="F117" i="28"/>
  <c r="F99" i="28"/>
  <c r="F95" i="28"/>
  <c r="F77" i="28"/>
  <c r="F59" i="28"/>
  <c r="D185" i="28"/>
  <c r="F236" i="27"/>
  <c r="H253" i="27"/>
  <c r="F230" i="27"/>
  <c r="H232" i="27"/>
  <c r="F141" i="26"/>
  <c r="F139" i="26"/>
  <c r="F123" i="26"/>
  <c r="F46" i="26"/>
  <c r="D194" i="26" s="1"/>
  <c r="F101" i="26"/>
  <c r="D185" i="26"/>
  <c r="F63" i="26"/>
  <c r="F61" i="26"/>
  <c r="F99" i="22"/>
  <c r="F77" i="22"/>
  <c r="F78" i="22"/>
  <c r="D196" i="22" s="1"/>
  <c r="F46" i="22"/>
  <c r="F50" i="22"/>
  <c r="D198" i="22" s="1"/>
  <c r="F278" i="25"/>
  <c r="H301" i="25"/>
  <c r="F233" i="25"/>
  <c r="H235" i="25"/>
  <c r="F221" i="25"/>
  <c r="H229" i="25"/>
  <c r="F215" i="25"/>
  <c r="H217" i="25"/>
  <c r="D207" i="22"/>
  <c r="F215" i="21"/>
  <c r="H217" i="21"/>
  <c r="F255" i="21"/>
  <c r="H277" i="21"/>
  <c r="H301" i="21"/>
  <c r="F278" i="21"/>
  <c r="F218" i="21"/>
  <c r="H229" i="21"/>
  <c r="P22" i="29" l="1"/>
  <c r="Q22" i="29" s="1"/>
  <c r="P5" i="29"/>
  <c r="Q5" i="29" s="1"/>
  <c r="C20" i="29"/>
  <c r="D207" i="39"/>
  <c r="D195" i="41"/>
  <c r="D199" i="41"/>
  <c r="E199" i="41" s="1"/>
  <c r="D195" i="28"/>
  <c r="E197" i="46"/>
  <c r="E198" i="28"/>
  <c r="E24" i="29"/>
  <c r="D207" i="46"/>
  <c r="E207" i="46" s="1"/>
  <c r="I14" i="29"/>
  <c r="D198" i="26"/>
  <c r="E196" i="37"/>
  <c r="E23" i="29"/>
  <c r="P23" i="29" s="1"/>
  <c r="E205" i="35"/>
  <c r="E206" i="46"/>
  <c r="G24" i="29"/>
  <c r="E205" i="46"/>
  <c r="G23" i="29"/>
  <c r="E198" i="34"/>
  <c r="D199" i="37"/>
  <c r="I17" i="29" s="1"/>
  <c r="D197" i="37"/>
  <c r="E197" i="37" s="1"/>
  <c r="G17" i="29"/>
  <c r="E198" i="41"/>
  <c r="L16" i="29"/>
  <c r="E196" i="41"/>
  <c r="L14" i="29"/>
  <c r="E195" i="41"/>
  <c r="L13" i="29"/>
  <c r="L12" i="29"/>
  <c r="E197" i="41"/>
  <c r="L15" i="29"/>
  <c r="I16" i="29"/>
  <c r="E15" i="29"/>
  <c r="E13" i="29"/>
  <c r="E14" i="29"/>
  <c r="E196" i="46"/>
  <c r="G14" i="29"/>
  <c r="E198" i="46"/>
  <c r="G16" i="29"/>
  <c r="E16" i="29"/>
  <c r="E17" i="29"/>
  <c r="E12" i="29"/>
  <c r="G12" i="29"/>
  <c r="D200" i="46"/>
  <c r="E194" i="46"/>
  <c r="E20" i="29"/>
  <c r="E202" i="35"/>
  <c r="E21" i="29"/>
  <c r="E203" i="46"/>
  <c r="G21" i="29"/>
  <c r="E202" i="46"/>
  <c r="G20" i="29"/>
  <c r="E207" i="28"/>
  <c r="E195" i="37"/>
  <c r="E194" i="37"/>
  <c r="I12" i="29"/>
  <c r="I13" i="29"/>
  <c r="E19" i="29"/>
  <c r="E201" i="35"/>
  <c r="H235" i="33"/>
  <c r="E203" i="35"/>
  <c r="D207" i="35"/>
  <c r="E210" i="35"/>
  <c r="C26" i="29"/>
  <c r="N19" i="29"/>
  <c r="E194" i="35"/>
  <c r="E197" i="35"/>
  <c r="E195" i="35"/>
  <c r="E199" i="35"/>
  <c r="E196" i="35"/>
  <c r="E198" i="35"/>
  <c r="D200" i="35"/>
  <c r="C12" i="29"/>
  <c r="E210" i="41"/>
  <c r="L28" i="29"/>
  <c r="L26" i="29"/>
  <c r="E208" i="22"/>
  <c r="E207" i="41"/>
  <c r="L25" i="29"/>
  <c r="E207" i="34"/>
  <c r="M25" i="29"/>
  <c r="H235" i="40"/>
  <c r="F233" i="40"/>
  <c r="H232" i="40"/>
  <c r="F230" i="40"/>
  <c r="E215" i="40"/>
  <c r="G217" i="40"/>
  <c r="E212" i="40"/>
  <c r="F212" i="40"/>
  <c r="I212" i="40"/>
  <c r="D211" i="41"/>
  <c r="E208" i="41"/>
  <c r="D200" i="41"/>
  <c r="E189" i="37"/>
  <c r="I7" i="29"/>
  <c r="E187" i="35"/>
  <c r="D189" i="35"/>
  <c r="Q8" i="29"/>
  <c r="Q4" i="29"/>
  <c r="D211" i="39"/>
  <c r="E208" i="39"/>
  <c r="H235" i="38"/>
  <c r="F233" i="38"/>
  <c r="E194" i="39"/>
  <c r="D200" i="39"/>
  <c r="G217" i="38"/>
  <c r="B8" i="47" s="1"/>
  <c r="E215" i="38"/>
  <c r="D189" i="39"/>
  <c r="E185" i="39"/>
  <c r="I212" i="38"/>
  <c r="F212" i="38"/>
  <c r="E212" i="38"/>
  <c r="E203" i="37"/>
  <c r="I21" i="29"/>
  <c r="E202" i="37"/>
  <c r="I20" i="29"/>
  <c r="D207" i="37"/>
  <c r="D174" i="37"/>
  <c r="J174" i="37" s="1"/>
  <c r="F174" i="37" s="1"/>
  <c r="D208" i="37" s="1"/>
  <c r="D212" i="36"/>
  <c r="E230" i="36"/>
  <c r="G232" i="36"/>
  <c r="G235" i="36"/>
  <c r="E233" i="36"/>
  <c r="D209" i="37"/>
  <c r="D210" i="37"/>
  <c r="D27" i="29"/>
  <c r="E208" i="35"/>
  <c r="D211" i="22"/>
  <c r="E209" i="35"/>
  <c r="D211" i="35"/>
  <c r="D211" i="34"/>
  <c r="E208" i="34"/>
  <c r="M26" i="29"/>
  <c r="E215" i="33"/>
  <c r="G217" i="33"/>
  <c r="I212" i="33"/>
  <c r="E212" i="33"/>
  <c r="F212" i="33"/>
  <c r="H212" i="25"/>
  <c r="J212" i="25"/>
  <c r="K212" i="25" s="1"/>
  <c r="H212" i="21"/>
  <c r="J212" i="21"/>
  <c r="K212" i="21" s="1"/>
  <c r="K212" i="27"/>
  <c r="M12" i="29"/>
  <c r="E196" i="34"/>
  <c r="M14" i="29"/>
  <c r="E197" i="34"/>
  <c r="M15" i="29"/>
  <c r="E199" i="34"/>
  <c r="M17" i="29"/>
  <c r="E195" i="34"/>
  <c r="M13" i="29"/>
  <c r="D14" i="29"/>
  <c r="D15" i="29"/>
  <c r="D16" i="29"/>
  <c r="D25" i="29"/>
  <c r="M3" i="29"/>
  <c r="P3" i="29" s="1"/>
  <c r="D189" i="34"/>
  <c r="E185" i="34"/>
  <c r="D200" i="34"/>
  <c r="E194" i="34"/>
  <c r="D6" i="29"/>
  <c r="P6" i="29" s="1"/>
  <c r="D11" i="29"/>
  <c r="P11" i="29" s="1"/>
  <c r="E198" i="31"/>
  <c r="N16" i="29"/>
  <c r="E196" i="31"/>
  <c r="N14" i="29"/>
  <c r="E195" i="31"/>
  <c r="N13" i="29"/>
  <c r="N12" i="29"/>
  <c r="E197" i="31"/>
  <c r="N15" i="29"/>
  <c r="E199" i="31"/>
  <c r="N17" i="29"/>
  <c r="E196" i="26"/>
  <c r="E194" i="26"/>
  <c r="E206" i="31"/>
  <c r="N24" i="29"/>
  <c r="E203" i="31"/>
  <c r="N21" i="29"/>
  <c r="E202" i="26"/>
  <c r="D207" i="26"/>
  <c r="E189" i="31"/>
  <c r="E211" i="26"/>
  <c r="D189" i="26"/>
  <c r="E185" i="26"/>
  <c r="D195" i="26"/>
  <c r="D199" i="26"/>
  <c r="D199" i="22"/>
  <c r="E193" i="22"/>
  <c r="E198" i="22"/>
  <c r="E197" i="22"/>
  <c r="E207" i="22"/>
  <c r="E196" i="22"/>
  <c r="D207" i="31"/>
  <c r="E194" i="31"/>
  <c r="D200" i="31"/>
  <c r="E195" i="28"/>
  <c r="D196" i="28"/>
  <c r="D197" i="28"/>
  <c r="D194" i="22"/>
  <c r="E185" i="22"/>
  <c r="D189" i="22"/>
  <c r="E188" i="22"/>
  <c r="D195" i="22"/>
  <c r="D199" i="28"/>
  <c r="H303" i="27"/>
  <c r="E194" i="28"/>
  <c r="D189" i="28"/>
  <c r="E185" i="28"/>
  <c r="H302" i="27"/>
  <c r="H302" i="25"/>
  <c r="D197" i="26"/>
  <c r="H303" i="21"/>
  <c r="H303" i="25"/>
  <c r="H302" i="21"/>
  <c r="P19" i="29" l="1"/>
  <c r="P24" i="29"/>
  <c r="P20" i="29"/>
  <c r="Q20" i="29" s="1"/>
  <c r="P21" i="29"/>
  <c r="Q21" i="29" s="1"/>
  <c r="P16" i="29"/>
  <c r="Q16" i="29" s="1"/>
  <c r="P14" i="29"/>
  <c r="E207" i="39"/>
  <c r="C25" i="29"/>
  <c r="G25" i="29"/>
  <c r="L17" i="29"/>
  <c r="Q23" i="29"/>
  <c r="E198" i="26"/>
  <c r="D200" i="37"/>
  <c r="E199" i="37"/>
  <c r="I15" i="29"/>
  <c r="P15" i="29" s="1"/>
  <c r="Q24" i="29"/>
  <c r="E200" i="41"/>
  <c r="L18" i="29"/>
  <c r="E200" i="46"/>
  <c r="G18" i="29"/>
  <c r="E18" i="29"/>
  <c r="E200" i="37"/>
  <c r="I18" i="29"/>
  <c r="E207" i="35"/>
  <c r="E25" i="29"/>
  <c r="Q19" i="29"/>
  <c r="E211" i="39"/>
  <c r="C29" i="29"/>
  <c r="E200" i="35"/>
  <c r="E200" i="39"/>
  <c r="C18" i="29"/>
  <c r="E210" i="37"/>
  <c r="I28" i="29"/>
  <c r="E209" i="37"/>
  <c r="I27" i="29"/>
  <c r="E211" i="41"/>
  <c r="L29" i="29"/>
  <c r="I26" i="29"/>
  <c r="E211" i="22"/>
  <c r="J212" i="40"/>
  <c r="K212" i="40" s="1"/>
  <c r="H212" i="40"/>
  <c r="H217" i="40"/>
  <c r="F215" i="40"/>
  <c r="E189" i="34"/>
  <c r="M7" i="29"/>
  <c r="E189" i="26"/>
  <c r="E189" i="35"/>
  <c r="E189" i="39"/>
  <c r="C7" i="29"/>
  <c r="Q11" i="29"/>
  <c r="Q6" i="29"/>
  <c r="Q3" i="29"/>
  <c r="F215" i="38"/>
  <c r="H217" i="38"/>
  <c r="H212" i="38"/>
  <c r="J212" i="38"/>
  <c r="K212" i="38" s="1"/>
  <c r="E207" i="37"/>
  <c r="I25" i="29"/>
  <c r="D211" i="37"/>
  <c r="E208" i="37"/>
  <c r="F233" i="36"/>
  <c r="H235" i="36"/>
  <c r="G217" i="36"/>
  <c r="E215" i="36"/>
  <c r="H232" i="36"/>
  <c r="F230" i="36"/>
  <c r="I212" i="36"/>
  <c r="F212" i="36"/>
  <c r="E212" i="36"/>
  <c r="D29" i="29"/>
  <c r="E211" i="35"/>
  <c r="E211" i="34"/>
  <c r="M29" i="29"/>
  <c r="H212" i="33"/>
  <c r="J212" i="33"/>
  <c r="K212" i="33" s="1"/>
  <c r="H217" i="33"/>
  <c r="F215" i="33"/>
  <c r="E200" i="34"/>
  <c r="M18" i="29"/>
  <c r="D12" i="29"/>
  <c r="P12" i="29" s="1"/>
  <c r="D17" i="29"/>
  <c r="D13" i="29"/>
  <c r="P13" i="29" s="1"/>
  <c r="D7" i="29"/>
  <c r="E200" i="31"/>
  <c r="N18" i="29"/>
  <c r="E197" i="26"/>
  <c r="E199" i="26"/>
  <c r="E195" i="26"/>
  <c r="E207" i="31"/>
  <c r="N25" i="29"/>
  <c r="E207" i="26"/>
  <c r="E199" i="22"/>
  <c r="E194" i="22"/>
  <c r="E195" i="22"/>
  <c r="D200" i="26"/>
  <c r="E199" i="28"/>
  <c r="E197" i="28"/>
  <c r="E196" i="28"/>
  <c r="E189" i="28"/>
  <c r="D200" i="28"/>
  <c r="D200" i="22"/>
  <c r="E189" i="22"/>
  <c r="P17" i="29" l="1"/>
  <c r="Q17" i="29" s="1"/>
  <c r="P25" i="29"/>
  <c r="Q25" i="29" s="1"/>
  <c r="P7" i="29"/>
  <c r="Q7" i="29" s="1"/>
  <c r="Q15" i="29"/>
  <c r="Q13" i="29"/>
  <c r="Q12" i="29"/>
  <c r="E211" i="37"/>
  <c r="I29" i="29"/>
  <c r="H303" i="40"/>
  <c r="H302" i="40"/>
  <c r="Q14" i="29"/>
  <c r="H303" i="38"/>
  <c r="H302" i="38"/>
  <c r="F215" i="36"/>
  <c r="H217" i="36"/>
  <c r="J212" i="36"/>
  <c r="K212" i="36" s="1"/>
  <c r="H212" i="36"/>
  <c r="H302" i="33"/>
  <c r="H303" i="33"/>
  <c r="D18" i="29"/>
  <c r="P18" i="29" s="1"/>
  <c r="E200" i="26"/>
  <c r="E200" i="22"/>
  <c r="E200" i="28"/>
  <c r="Q18" i="29" l="1"/>
  <c r="H302" i="36"/>
  <c r="H303" i="36"/>
  <c r="T172" i="30" l="1"/>
  <c r="U168" i="30" l="1"/>
  <c r="U171" i="30" l="1"/>
  <c r="S171" i="30" s="1"/>
  <c r="U170" i="30"/>
  <c r="S170" i="30" s="1"/>
  <c r="U169" i="30"/>
  <c r="S169" i="30" s="1"/>
  <c r="Q169" i="30" s="1"/>
  <c r="O169" i="30" s="1"/>
  <c r="Q175" i="30"/>
  <c r="O175" i="30" s="1"/>
  <c r="D175" i="30" s="1"/>
  <c r="Q176" i="30"/>
  <c r="O176" i="30" s="1"/>
  <c r="D176" i="30" s="1"/>
  <c r="Q177" i="30"/>
  <c r="O177" i="30" s="1"/>
  <c r="D177" i="30" s="1"/>
  <c r="Q170" i="30" l="1"/>
  <c r="O170" i="30" s="1"/>
  <c r="D170" i="30" s="1"/>
  <c r="D175" i="31" s="1"/>
  <c r="J175" i="31" s="1"/>
  <c r="F175" i="31" s="1"/>
  <c r="Q171" i="30"/>
  <c r="O171" i="30" s="1"/>
  <c r="D171" i="30" s="1"/>
  <c r="E217" i="30" s="1"/>
  <c r="F217" i="30" s="1"/>
  <c r="Q173" i="30"/>
  <c r="O173" i="30" s="1"/>
  <c r="D173" i="30" s="1"/>
  <c r="Q174" i="30"/>
  <c r="O174" i="30" s="1"/>
  <c r="D174" i="30" s="1"/>
  <c r="Q172" i="30"/>
  <c r="O172" i="30" s="1"/>
  <c r="D172" i="30" s="1"/>
  <c r="D182" i="31"/>
  <c r="J182" i="31" s="1"/>
  <c r="F182" i="31" s="1"/>
  <c r="E235" i="30"/>
  <c r="F235" i="30" s="1"/>
  <c r="D181" i="31"/>
  <c r="J181" i="31" s="1"/>
  <c r="F181" i="31" s="1"/>
  <c r="E234" i="30"/>
  <c r="F234" i="30" s="1"/>
  <c r="D180" i="31"/>
  <c r="J180" i="31" s="1"/>
  <c r="F180" i="31" s="1"/>
  <c r="D169" i="30"/>
  <c r="D176" i="31" l="1"/>
  <c r="J176" i="31" s="1"/>
  <c r="F176" i="31" s="1"/>
  <c r="P177" i="30"/>
  <c r="E216" i="30"/>
  <c r="F216" i="30" s="1"/>
  <c r="D177" i="31"/>
  <c r="J177" i="31" s="1"/>
  <c r="F177" i="31" s="1"/>
  <c r="D179" i="31"/>
  <c r="J179" i="31" s="1"/>
  <c r="F179" i="31" s="1"/>
  <c r="E232" i="30"/>
  <c r="F232" i="30" s="1"/>
  <c r="E231" i="30"/>
  <c r="F231" i="30" s="1"/>
  <c r="D178" i="31"/>
  <c r="J178" i="31" s="1"/>
  <c r="F178" i="31" s="1"/>
  <c r="D210" i="31"/>
  <c r="E233" i="30"/>
  <c r="G235" i="30"/>
  <c r="D174" i="31"/>
  <c r="J174" i="31" s="1"/>
  <c r="D212" i="30"/>
  <c r="F174" i="31" l="1"/>
  <c r="D208" i="31" s="1"/>
  <c r="E210" i="31"/>
  <c r="N28" i="29"/>
  <c r="P28" i="29" s="1"/>
  <c r="D209" i="31"/>
  <c r="E230" i="30"/>
  <c r="G232" i="30"/>
  <c r="H235" i="30"/>
  <c r="F233" i="30"/>
  <c r="F212" i="30"/>
  <c r="I212" i="30"/>
  <c r="E212" i="30"/>
  <c r="G217" i="30"/>
  <c r="E215" i="30"/>
  <c r="N26" i="29" l="1"/>
  <c r="P26" i="29" s="1"/>
  <c r="E208" i="31"/>
  <c r="D211" i="31"/>
  <c r="N29" i="29" s="1"/>
  <c r="P29" i="29" s="1"/>
  <c r="H232" i="30"/>
  <c r="F230" i="30"/>
  <c r="E209" i="31"/>
  <c r="N27" i="29"/>
  <c r="P27" i="29" s="1"/>
  <c r="Q28" i="29"/>
  <c r="F215" i="30"/>
  <c r="H217" i="30"/>
  <c r="J212" i="30"/>
  <c r="K212" i="30" s="1"/>
  <c r="H212" i="30"/>
  <c r="Q26" i="29" l="1"/>
  <c r="E211" i="31"/>
  <c r="Q27" i="29"/>
  <c r="Q29" i="29"/>
  <c r="H302" i="30"/>
  <c r="H303" i="30"/>
  <c r="Q30" i="29" l="1"/>
</calcChain>
</file>

<file path=xl/sharedStrings.xml><?xml version="1.0" encoding="utf-8"?>
<sst xmlns="http://schemas.openxmlformats.org/spreadsheetml/2006/main" count="12130" uniqueCount="204">
  <si>
    <t>T1</t>
  </si>
  <si>
    <t>T2</t>
  </si>
  <si>
    <t>T3</t>
  </si>
  <si>
    <t>T4</t>
  </si>
  <si>
    <t>T5</t>
  </si>
  <si>
    <t>T6</t>
  </si>
  <si>
    <t>Y1</t>
  </si>
  <si>
    <t>Y2</t>
  </si>
  <si>
    <t>Y3</t>
  </si>
  <si>
    <t>X</t>
  </si>
  <si>
    <t>O2</t>
  </si>
  <si>
    <t>O4</t>
  </si>
  <si>
    <t>O5</t>
  </si>
  <si>
    <t>O6</t>
  </si>
  <si>
    <t>O7</t>
  </si>
  <si>
    <t>O1</t>
  </si>
  <si>
    <t>O3</t>
  </si>
  <si>
    <t>X-O4</t>
  </si>
  <si>
    <t>X-O5</t>
  </si>
  <si>
    <t>Na</t>
  </si>
  <si>
    <t>Ca</t>
  </si>
  <si>
    <t>T-O4</t>
  </si>
  <si>
    <t>T-O5</t>
  </si>
  <si>
    <t>Y-O2</t>
  </si>
  <si>
    <t>Y-O1</t>
  </si>
  <si>
    <t>Y-O3</t>
  </si>
  <si>
    <t>Y-O6</t>
  </si>
  <si>
    <t>Al</t>
  </si>
  <si>
    <t>Mg</t>
  </si>
  <si>
    <t>Fe</t>
  </si>
  <si>
    <t>B1</t>
  </si>
  <si>
    <t>O8</t>
  </si>
  <si>
    <t>X-O2</t>
  </si>
  <si>
    <t>T-O6</t>
  </si>
  <si>
    <t>T-O7</t>
  </si>
  <si>
    <t>Si</t>
  </si>
  <si>
    <t>Z-O6</t>
  </si>
  <si>
    <t>Z-O7</t>
  </si>
  <si>
    <t>Z-O8</t>
  </si>
  <si>
    <t>Z-O3</t>
  </si>
  <si>
    <t>Z-O7'</t>
  </si>
  <si>
    <t>Z-O8'</t>
  </si>
  <si>
    <t>B-O2</t>
  </si>
  <si>
    <t>B-O8</t>
  </si>
  <si>
    <t>B</t>
  </si>
  <si>
    <t>Forshammar</t>
  </si>
  <si>
    <t>B2</t>
  </si>
  <si>
    <t>B3</t>
  </si>
  <si>
    <t>O7'</t>
  </si>
  <si>
    <t>O8'</t>
  </si>
  <si>
    <t>Z</t>
  </si>
  <si>
    <t>H1</t>
  </si>
  <si>
    <t>B5</t>
  </si>
  <si>
    <t>Z1a</t>
  </si>
  <si>
    <t>Z1b</t>
  </si>
  <si>
    <t>Z1c</t>
  </si>
  <si>
    <t>Z2a</t>
  </si>
  <si>
    <t>Z2b</t>
  </si>
  <si>
    <t>Z2c</t>
  </si>
  <si>
    <t>Z3a</t>
  </si>
  <si>
    <t>Z3b</t>
  </si>
  <si>
    <t>Z3c</t>
  </si>
  <si>
    <t>Z4a</t>
  </si>
  <si>
    <t>Z4b</t>
  </si>
  <si>
    <t>Z4c</t>
  </si>
  <si>
    <t>Z5a</t>
  </si>
  <si>
    <t>Z5b</t>
  </si>
  <si>
    <t>Z5c</t>
  </si>
  <si>
    <t>Z6a</t>
  </si>
  <si>
    <t>Z6b</t>
  </si>
  <si>
    <t>Z6c</t>
  </si>
  <si>
    <t>Y5</t>
  </si>
  <si>
    <t>Xd</t>
  </si>
  <si>
    <t>Xu</t>
  </si>
  <si>
    <t>B'1</t>
  </si>
  <si>
    <t>B'3</t>
  </si>
  <si>
    <t>B'5</t>
  </si>
  <si>
    <t>O3-23</t>
  </si>
  <si>
    <t>O3-45</t>
  </si>
  <si>
    <t>O3-61</t>
  </si>
  <si>
    <t>O6-1c</t>
  </si>
  <si>
    <t>O6-1b</t>
  </si>
  <si>
    <t>O6-1a</t>
  </si>
  <si>
    <t>O6-2c</t>
  </si>
  <si>
    <t>O6-2b</t>
  </si>
  <si>
    <t>O6-2a</t>
  </si>
  <si>
    <t>O6-3c</t>
  </si>
  <si>
    <t>O6-3b</t>
  </si>
  <si>
    <t>O6-3a</t>
  </si>
  <si>
    <t>O6-4c</t>
  </si>
  <si>
    <t>O6-4b</t>
  </si>
  <si>
    <t>O6-4a</t>
  </si>
  <si>
    <t>O6-5c</t>
  </si>
  <si>
    <t>O6-5b</t>
  </si>
  <si>
    <t>O6-5a</t>
  </si>
  <si>
    <t>O6-6c</t>
  </si>
  <si>
    <t>O6-6b</t>
  </si>
  <si>
    <t>O6-6a</t>
  </si>
  <si>
    <t>O7-1a</t>
  </si>
  <si>
    <t>O7-1c</t>
  </si>
  <si>
    <t>O7-2a</t>
  </si>
  <si>
    <t>O7-2c</t>
  </si>
  <si>
    <t>O7-3a</t>
  </si>
  <si>
    <t>O7-3c</t>
  </si>
  <si>
    <t>O7-4a</t>
  </si>
  <si>
    <t>O7-4c</t>
  </si>
  <si>
    <t>O7-5a</t>
  </si>
  <si>
    <t>O7-5c</t>
  </si>
  <si>
    <t>O7-6a</t>
  </si>
  <si>
    <t>O7-6c</t>
  </si>
  <si>
    <t>O8-1a</t>
  </si>
  <si>
    <t>O8-1c</t>
  </si>
  <si>
    <t>O8-2a</t>
  </si>
  <si>
    <t>O8-2c</t>
  </si>
  <si>
    <t>O8-3a</t>
  </si>
  <si>
    <t>O8-3c</t>
  </si>
  <si>
    <t>O8-4a</t>
  </si>
  <si>
    <t>O8-4c</t>
  </si>
  <si>
    <t>O8-5a</t>
  </si>
  <si>
    <t>O8-5c</t>
  </si>
  <si>
    <t>O8-6a</t>
  </si>
  <si>
    <t>O8-6c</t>
  </si>
  <si>
    <t>O3-12</t>
  </si>
  <si>
    <t>O3-1</t>
  </si>
  <si>
    <t>O3-2</t>
  </si>
  <si>
    <t>O3-3</t>
  </si>
  <si>
    <t>O3-34</t>
  </si>
  <si>
    <t>O3-4</t>
  </si>
  <si>
    <t>O3-5</t>
  </si>
  <si>
    <t>O3-56</t>
  </si>
  <si>
    <t>O3-6</t>
  </si>
  <si>
    <t>O7-1ab</t>
  </si>
  <si>
    <t>O7-1bc</t>
  </si>
  <si>
    <t>O7-2ab</t>
  </si>
  <si>
    <t>O7-2bc</t>
  </si>
  <si>
    <t>O7-3ab</t>
  </si>
  <si>
    <t>O7-3bc</t>
  </si>
  <si>
    <t>O7-4ab</t>
  </si>
  <si>
    <t>O7-4bc</t>
  </si>
  <si>
    <t>O7-5ab</t>
  </si>
  <si>
    <t>O7-5bc</t>
  </si>
  <si>
    <t>O7-6ab</t>
  </si>
  <si>
    <t>O7-6bc</t>
  </si>
  <si>
    <t>O8-1ab</t>
  </si>
  <si>
    <t>O8-1bc</t>
  </si>
  <si>
    <t>O8-2ab</t>
  </si>
  <si>
    <t>O8-2bc</t>
  </si>
  <si>
    <t>O8-3ab</t>
  </si>
  <si>
    <t>O8-3bc</t>
  </si>
  <si>
    <t>O8-4ab</t>
  </si>
  <si>
    <t>O8-4bc</t>
  </si>
  <si>
    <t>O8-5ab</t>
  </si>
  <si>
    <t>O8-5bc</t>
  </si>
  <si>
    <t>O8-6ab</t>
  </si>
  <si>
    <t>O8-6bc</t>
  </si>
  <si>
    <t>O2-1</t>
  </si>
  <si>
    <t>O2-3</t>
  </si>
  <si>
    <t>O2-5</t>
  </si>
  <si>
    <t>&lt;X-O&gt;</t>
  </si>
  <si>
    <t>&lt;T-O&gt;</t>
  </si>
  <si>
    <t>&lt;B-O&gt;</t>
  </si>
  <si>
    <t>&lt;Z-O&gt;</t>
  </si>
  <si>
    <t>&lt;Y-O&gt;</t>
  </si>
  <si>
    <t>Vac</t>
  </si>
  <si>
    <t>Dravite</t>
  </si>
  <si>
    <t>Foitite</t>
  </si>
  <si>
    <t>Uvit</t>
  </si>
  <si>
    <t>Oxydravit</t>
  </si>
  <si>
    <t>Ti</t>
  </si>
  <si>
    <t>Magnesio-foitite</t>
  </si>
  <si>
    <t>Magnesio-dutrowite</t>
  </si>
  <si>
    <t>disordered</t>
  </si>
  <si>
    <t>Uvite</t>
  </si>
  <si>
    <t>average</t>
  </si>
  <si>
    <t>Dravite, schorl-dravite, schorl</t>
  </si>
  <si>
    <t>Oxy-dravit</t>
  </si>
  <si>
    <t>ordered</t>
  </si>
  <si>
    <r>
      <t>Y</t>
    </r>
    <r>
      <rPr>
        <b/>
        <sz val="11"/>
        <color rgb="FF000000"/>
        <rFont val="Times New Roman"/>
        <family val="1"/>
        <charset val="238"/>
      </rPr>
      <t>1</t>
    </r>
  </si>
  <si>
    <r>
      <t>Y</t>
    </r>
    <r>
      <rPr>
        <b/>
        <sz val="11"/>
        <color rgb="FF000000"/>
        <rFont val="Times New Roman"/>
        <family val="1"/>
        <charset val="238"/>
      </rPr>
      <t>2</t>
    </r>
  </si>
  <si>
    <r>
      <t>Y</t>
    </r>
    <r>
      <rPr>
        <b/>
        <sz val="11"/>
        <color rgb="FF000000"/>
        <rFont val="Times New Roman"/>
        <family val="1"/>
        <charset val="238"/>
      </rPr>
      <t>3</t>
    </r>
  </si>
  <si>
    <r>
      <t>Y</t>
    </r>
    <r>
      <rPr>
        <b/>
        <sz val="11"/>
        <color rgb="FF000000"/>
        <rFont val="Times New Roman"/>
        <family val="1"/>
        <charset val="238"/>
      </rPr>
      <t xml:space="preserve"> total BVS</t>
    </r>
  </si>
  <si>
    <r>
      <t xml:space="preserve">Y </t>
    </r>
    <r>
      <rPr>
        <b/>
        <sz val="11"/>
        <color rgb="FF000000"/>
        <rFont val="Times New Roman"/>
        <family val="1"/>
        <charset val="238"/>
      </rPr>
      <t>total</t>
    </r>
    <r>
      <rPr>
        <b/>
        <i/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FV</t>
    </r>
  </si>
  <si>
    <r>
      <t>O</t>
    </r>
    <r>
      <rPr>
        <b/>
        <sz val="11"/>
        <color rgb="FF000000"/>
        <rFont val="Times New Roman"/>
        <family val="1"/>
        <charset val="238"/>
      </rPr>
      <t>1</t>
    </r>
  </si>
  <si>
    <r>
      <t>O</t>
    </r>
    <r>
      <rPr>
        <b/>
        <sz val="11"/>
        <color rgb="FF000000"/>
        <rFont val="Times New Roman"/>
        <family val="1"/>
        <charset val="238"/>
      </rPr>
      <t>2</t>
    </r>
  </si>
  <si>
    <r>
      <t>O</t>
    </r>
    <r>
      <rPr>
        <b/>
        <sz val="11"/>
        <color rgb="FF000000"/>
        <rFont val="Times New Roman"/>
        <family val="1"/>
        <charset val="238"/>
      </rPr>
      <t>3</t>
    </r>
  </si>
  <si>
    <r>
      <t>O</t>
    </r>
    <r>
      <rPr>
        <b/>
        <sz val="11"/>
        <color rgb="FF000000"/>
        <rFont val="Times New Roman"/>
        <family val="1"/>
        <charset val="238"/>
      </rPr>
      <t>4</t>
    </r>
  </si>
  <si>
    <r>
      <t>O</t>
    </r>
    <r>
      <rPr>
        <b/>
        <sz val="11"/>
        <color rgb="FF000000"/>
        <rFont val="Times New Roman"/>
        <family val="1"/>
        <charset val="238"/>
      </rPr>
      <t>5</t>
    </r>
  </si>
  <si>
    <r>
      <t>O</t>
    </r>
    <r>
      <rPr>
        <b/>
        <sz val="11"/>
        <color rgb="FF000000"/>
        <rFont val="Times New Roman"/>
        <family val="1"/>
        <charset val="238"/>
      </rPr>
      <t>6</t>
    </r>
  </si>
  <si>
    <r>
      <t>O</t>
    </r>
    <r>
      <rPr>
        <b/>
        <sz val="11"/>
        <color rgb="FF000000"/>
        <rFont val="Times New Roman"/>
        <family val="1"/>
        <charset val="238"/>
      </rPr>
      <t>7</t>
    </r>
  </si>
  <si>
    <r>
      <t>O</t>
    </r>
    <r>
      <rPr>
        <b/>
        <sz val="11"/>
        <color rgb="FF000000"/>
        <rFont val="Times New Roman"/>
        <family val="1"/>
        <charset val="238"/>
      </rPr>
      <t>8</t>
    </r>
  </si>
  <si>
    <t>schorl-dravite</t>
  </si>
  <si>
    <t>magnesio-dutrowite-d</t>
  </si>
  <si>
    <t>magnesio-dutrowite-o</t>
  </si>
  <si>
    <t>magnesio-foitite-o</t>
  </si>
  <si>
    <t>magnesio-foitite-d</t>
  </si>
  <si>
    <r>
      <t>schorl-d-</t>
    </r>
    <r>
      <rPr>
        <i/>
        <vertAlign val="superscript"/>
        <sz val="11"/>
        <color theme="1"/>
        <rFont val="Calibri"/>
        <family val="2"/>
        <charset val="238"/>
        <scheme val="minor"/>
      </rPr>
      <t>Z</t>
    </r>
    <r>
      <rPr>
        <sz val="11"/>
        <color theme="1"/>
        <rFont val="Calibri"/>
        <family val="2"/>
        <charset val="238"/>
        <scheme val="minor"/>
      </rPr>
      <t>Fe</t>
    </r>
  </si>
  <si>
    <r>
      <t>schorl-d-</t>
    </r>
    <r>
      <rPr>
        <i/>
        <vertAlign val="superscript"/>
        <sz val="11"/>
        <color theme="1"/>
        <rFont val="Calibri"/>
        <family val="2"/>
        <charset val="238"/>
        <scheme val="minor"/>
      </rPr>
      <t>Z</t>
    </r>
    <r>
      <rPr>
        <sz val="11"/>
        <color theme="1"/>
        <rFont val="Calibri"/>
        <family val="2"/>
        <charset val="238"/>
        <scheme val="minor"/>
      </rPr>
      <t>Mg</t>
    </r>
  </si>
  <si>
    <t>dravite-o</t>
  </si>
  <si>
    <t>dravite-d</t>
  </si>
  <si>
    <t>oxy-dravite-d</t>
  </si>
  <si>
    <t>oxy-dravite-o</t>
  </si>
  <si>
    <t>uvite-o</t>
  </si>
  <si>
    <t>uvite-d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</si>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</sst>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i/>
      <vertAlign val="superscript"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0" fillId="3" borderId="0" xfId="0" applyFill="1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Fill="1"/>
    <xf numFmtId="165" fontId="0" fillId="4" borderId="0" xfId="0" applyNumberFormat="1" applyFill="1"/>
    <xf numFmtId="0" fontId="3" fillId="0" borderId="0" xfId="0" applyFont="1" applyFill="1" applyBorder="1"/>
    <xf numFmtId="0" fontId="2" fillId="0" borderId="0" xfId="0" applyFont="1" applyFill="1" applyBorder="1"/>
    <xf numFmtId="165" fontId="0" fillId="5" borderId="0" xfId="0" applyNumberFormat="1" applyFill="1"/>
    <xf numFmtId="165" fontId="0" fillId="3" borderId="0" xfId="0" applyNumberFormat="1" applyFill="1"/>
    <xf numFmtId="0" fontId="0" fillId="0" borderId="0" xfId="0" applyFill="1" applyBorder="1"/>
    <xf numFmtId="164" fontId="2" fillId="0" borderId="0" xfId="0" applyNumberFormat="1" applyFont="1" applyFill="1" applyBorder="1" applyAlignment="1">
      <alignment horizontal="center"/>
    </xf>
    <xf numFmtId="10" fontId="0" fillId="0" borderId="0" xfId="0" applyNumberFormat="1" applyFill="1" applyBorder="1"/>
    <xf numFmtId="0" fontId="0" fillId="0" borderId="0" xfId="0" applyBorder="1"/>
    <xf numFmtId="164" fontId="0" fillId="0" borderId="0" xfId="0" applyNumberFormat="1" applyBorder="1"/>
    <xf numFmtId="2" fontId="4" fillId="5" borderId="0" xfId="0" applyNumberFormat="1" applyFont="1" applyFill="1"/>
    <xf numFmtId="165" fontId="0" fillId="0" borderId="0" xfId="0" applyNumberFormat="1" applyFill="1" applyBorder="1"/>
    <xf numFmtId="2" fontId="4" fillId="0" borderId="0" xfId="0" applyNumberFormat="1" applyFont="1" applyFill="1"/>
    <xf numFmtId="2" fontId="0" fillId="0" borderId="0" xfId="0" applyNumberFormat="1" applyBorder="1"/>
    <xf numFmtId="2" fontId="0" fillId="0" borderId="0" xfId="0" applyNumberFormat="1" applyFill="1" applyBorder="1"/>
    <xf numFmtId="0" fontId="0" fillId="6" borderId="0" xfId="0" applyFill="1"/>
    <xf numFmtId="165" fontId="0" fillId="6" borderId="0" xfId="0" applyNumberFormat="1" applyFill="1"/>
    <xf numFmtId="165" fontId="0" fillId="2" borderId="0" xfId="0" applyNumberFormat="1" applyFill="1"/>
    <xf numFmtId="0" fontId="0" fillId="7" borderId="0" xfId="0" applyFill="1"/>
    <xf numFmtId="165" fontId="4" fillId="7" borderId="0" xfId="0" applyNumberFormat="1" applyFont="1" applyFill="1"/>
    <xf numFmtId="0" fontId="0" fillId="8" borderId="0" xfId="0" applyFill="1"/>
    <xf numFmtId="165" fontId="0" fillId="8" borderId="0" xfId="0" applyNumberFormat="1" applyFill="1" applyBorder="1"/>
    <xf numFmtId="165" fontId="0" fillId="8" borderId="0" xfId="0" applyNumberFormat="1" applyFill="1"/>
    <xf numFmtId="0" fontId="0" fillId="9" borderId="0" xfId="0" applyFill="1"/>
    <xf numFmtId="165" fontId="0" fillId="9" borderId="0" xfId="0" applyNumberFormat="1" applyFill="1"/>
    <xf numFmtId="2" fontId="0" fillId="7" borderId="0" xfId="0" applyNumberFormat="1" applyFill="1" applyBorder="1"/>
    <xf numFmtId="165" fontId="0" fillId="7" borderId="0" xfId="0" applyNumberFormat="1" applyFill="1"/>
    <xf numFmtId="2" fontId="0" fillId="8" borderId="0" xfId="0" applyNumberFormat="1" applyFill="1" applyBorder="1"/>
    <xf numFmtId="0" fontId="0" fillId="0" borderId="0" xfId="0" applyFont="1"/>
    <xf numFmtId="164" fontId="0" fillId="0" borderId="0" xfId="0" applyNumberFormat="1" applyFill="1" applyBorder="1"/>
    <xf numFmtId="0" fontId="0" fillId="10" borderId="0" xfId="0" applyFill="1"/>
    <xf numFmtId="165" fontId="0" fillId="10" borderId="0" xfId="0" applyNumberFormat="1" applyFill="1"/>
    <xf numFmtId="0" fontId="0" fillId="11" borderId="0" xfId="0" applyFill="1"/>
    <xf numFmtId="164" fontId="0" fillId="11" borderId="0" xfId="0" applyNumberFormat="1" applyFill="1"/>
    <xf numFmtId="2" fontId="0" fillId="11" borderId="0" xfId="0" applyNumberFormat="1" applyFill="1"/>
    <xf numFmtId="0" fontId="5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Normálna" xfId="0" builtinId="0"/>
  </cellStyles>
  <dxfs count="142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  <color rgb="FF99CCFF"/>
      <color rgb="FFFF99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7408A-3E92-40A2-846A-6527241C8702}">
  <dimension ref="A1:V312"/>
  <sheetViews>
    <sheetView topLeftCell="A135" zoomScaleNormal="100" workbookViewId="0">
      <selection activeCell="R157" sqref="R157"/>
    </sheetView>
  </sheetViews>
  <sheetFormatPr defaultRowHeight="14.5" x14ac:dyDescent="0.35"/>
  <cols>
    <col min="4" max="4" width="15.453125" bestFit="1" customWidth="1"/>
    <col min="7" max="7" width="9.453125" bestFit="1" customWidth="1"/>
    <col min="14" max="14" width="9.453125" bestFit="1" customWidth="1"/>
    <col min="32" max="32" width="15.453125" bestFit="1" customWidth="1"/>
  </cols>
  <sheetData>
    <row r="1" spans="1:22" s="12" customFormat="1" x14ac:dyDescent="0.35">
      <c r="A1" s="22" t="s">
        <v>0</v>
      </c>
      <c r="B1" s="22" t="s">
        <v>11</v>
      </c>
      <c r="C1" t="s">
        <v>35</v>
      </c>
      <c r="D1" s="23">
        <f>M$1</f>
        <v>0.99871547866099941</v>
      </c>
      <c r="E1" s="6"/>
      <c r="F1"/>
      <c r="G1"/>
      <c r="H1"/>
      <c r="I1"/>
      <c r="J1"/>
      <c r="K1"/>
      <c r="L1" t="s">
        <v>21</v>
      </c>
      <c r="M1" s="18">
        <f>O1+P1</f>
        <v>0.99871547866099941</v>
      </c>
      <c r="N1"/>
      <c r="O1" s="7">
        <v>0.99871547866099941</v>
      </c>
      <c r="P1" s="7"/>
      <c r="R1"/>
      <c r="S1"/>
    </row>
    <row r="2" spans="1:22" s="12" customFormat="1" x14ac:dyDescent="0.35">
      <c r="A2" s="22" t="s">
        <v>0</v>
      </c>
      <c r="B2" s="22" t="s">
        <v>12</v>
      </c>
      <c r="C2"/>
      <c r="D2" s="23">
        <f>M$2</f>
        <v>0.95970329941597765</v>
      </c>
      <c r="E2"/>
      <c r="F2"/>
      <c r="G2"/>
      <c r="H2"/>
      <c r="I2"/>
      <c r="J2"/>
      <c r="K2"/>
      <c r="L2" t="s">
        <v>22</v>
      </c>
      <c r="M2" s="18">
        <f>O2+P2</f>
        <v>0.95970329941597765</v>
      </c>
      <c r="N2"/>
      <c r="O2" s="7">
        <v>0.95970329941597765</v>
      </c>
      <c r="P2" s="7"/>
      <c r="R2"/>
      <c r="S2"/>
    </row>
    <row r="3" spans="1:22" s="12" customFormat="1" x14ac:dyDescent="0.35">
      <c r="A3" s="22" t="s">
        <v>0</v>
      </c>
      <c r="B3" s="22" t="s">
        <v>13</v>
      </c>
      <c r="C3"/>
      <c r="D3" s="23">
        <f>M$3</f>
        <v>1.0459916814346699</v>
      </c>
      <c r="E3"/>
      <c r="F3"/>
      <c r="G3"/>
      <c r="H3"/>
      <c r="I3"/>
      <c r="J3"/>
      <c r="K3"/>
      <c r="L3" t="s">
        <v>33</v>
      </c>
      <c r="M3" s="18">
        <f>O3+P3</f>
        <v>1.0459916814346699</v>
      </c>
      <c r="N3"/>
      <c r="O3" s="7">
        <v>1.03699168143467</v>
      </c>
      <c r="P3" s="7">
        <v>8.9999999999999993E-3</v>
      </c>
      <c r="R3"/>
      <c r="S3"/>
    </row>
    <row r="4" spans="1:22" s="12" customFormat="1" x14ac:dyDescent="0.35">
      <c r="A4" s="22" t="s">
        <v>0</v>
      </c>
      <c r="B4" s="22" t="s">
        <v>14</v>
      </c>
      <c r="C4"/>
      <c r="D4" s="23">
        <f>M$4</f>
        <v>1.0457455511595801</v>
      </c>
      <c r="E4"/>
      <c r="F4"/>
      <c r="G4"/>
      <c r="H4"/>
      <c r="I4"/>
      <c r="J4"/>
      <c r="K4"/>
      <c r="L4" t="s">
        <v>34</v>
      </c>
      <c r="M4" s="18">
        <f>O4+P4</f>
        <v>1.0457455511595801</v>
      </c>
      <c r="N4" s="5">
        <f>SUM(M1:M4)</f>
        <v>4.0501560106712269</v>
      </c>
      <c r="O4" s="7">
        <v>1.0457455511595801</v>
      </c>
      <c r="P4" s="7"/>
      <c r="S4"/>
    </row>
    <row r="5" spans="1:22" s="12" customFormat="1" x14ac:dyDescent="0.35">
      <c r="A5" s="22" t="s">
        <v>1</v>
      </c>
      <c r="B5" s="22" t="s">
        <v>11</v>
      </c>
      <c r="C5" t="s">
        <v>35</v>
      </c>
      <c r="D5" s="23">
        <f>M$1</f>
        <v>0.99871547866099941</v>
      </c>
      <c r="E5"/>
      <c r="F5"/>
      <c r="G5"/>
      <c r="H5"/>
      <c r="I5"/>
      <c r="J5"/>
      <c r="K5"/>
      <c r="L5"/>
      <c r="M5"/>
      <c r="N5"/>
      <c r="O5"/>
      <c r="S5"/>
    </row>
    <row r="6" spans="1:22" s="12" customFormat="1" x14ac:dyDescent="0.35">
      <c r="A6" s="22" t="s">
        <v>1</v>
      </c>
      <c r="B6" s="22" t="s">
        <v>12</v>
      </c>
      <c r="C6"/>
      <c r="D6" s="23">
        <f>M$2</f>
        <v>0.95970329941597765</v>
      </c>
      <c r="E6"/>
      <c r="F6"/>
      <c r="G6"/>
      <c r="H6"/>
      <c r="I6"/>
      <c r="J6"/>
      <c r="K6"/>
      <c r="L6"/>
      <c r="M6"/>
      <c r="N6"/>
      <c r="O6"/>
      <c r="S6"/>
    </row>
    <row r="7" spans="1:22" s="12" customFormat="1" x14ac:dyDescent="0.35">
      <c r="A7" s="22" t="s">
        <v>1</v>
      </c>
      <c r="B7" s="22" t="s">
        <v>13</v>
      </c>
      <c r="C7"/>
      <c r="D7" s="23">
        <f>M$3</f>
        <v>1.0459916814346699</v>
      </c>
      <c r="E7"/>
      <c r="F7"/>
      <c r="G7"/>
      <c r="H7"/>
      <c r="I7"/>
      <c r="J7"/>
      <c r="K7"/>
      <c r="L7"/>
      <c r="M7"/>
      <c r="N7"/>
      <c r="O7"/>
      <c r="S7"/>
      <c r="T7" s="8"/>
      <c r="U7" s="9"/>
      <c r="V7" s="13"/>
    </row>
    <row r="8" spans="1:22" s="12" customFormat="1" x14ac:dyDescent="0.35">
      <c r="A8" s="22" t="s">
        <v>1</v>
      </c>
      <c r="B8" s="22" t="s">
        <v>14</v>
      </c>
      <c r="C8"/>
      <c r="D8" s="23">
        <f>M$4</f>
        <v>1.0457455511595801</v>
      </c>
      <c r="E8"/>
      <c r="F8"/>
      <c r="G8"/>
      <c r="H8"/>
      <c r="I8"/>
      <c r="J8"/>
      <c r="K8"/>
      <c r="L8"/>
      <c r="M8"/>
      <c r="N8"/>
      <c r="O8"/>
      <c r="S8"/>
    </row>
    <row r="9" spans="1:22" s="12" customFormat="1" x14ac:dyDescent="0.35">
      <c r="A9" s="22" t="s">
        <v>2</v>
      </c>
      <c r="B9" s="22" t="s">
        <v>11</v>
      </c>
      <c r="C9" t="s">
        <v>35</v>
      </c>
      <c r="D9" s="23">
        <f>M$1</f>
        <v>0.99871547866099941</v>
      </c>
      <c r="E9"/>
      <c r="F9"/>
      <c r="G9"/>
      <c r="H9"/>
      <c r="I9"/>
      <c r="J9"/>
      <c r="K9"/>
      <c r="L9"/>
      <c r="M9"/>
      <c r="N9"/>
      <c r="O9"/>
      <c r="S9"/>
    </row>
    <row r="10" spans="1:22" s="12" customFormat="1" x14ac:dyDescent="0.35">
      <c r="A10" s="22" t="s">
        <v>2</v>
      </c>
      <c r="B10" s="22" t="s">
        <v>12</v>
      </c>
      <c r="C10"/>
      <c r="D10" s="23">
        <f>M$2</f>
        <v>0.95970329941597765</v>
      </c>
      <c r="E10"/>
      <c r="F10"/>
      <c r="G10"/>
      <c r="H10"/>
      <c r="I10"/>
      <c r="J10"/>
      <c r="K10"/>
      <c r="L10"/>
      <c r="M10"/>
      <c r="N10"/>
      <c r="O10"/>
      <c r="S10"/>
    </row>
    <row r="11" spans="1:22" s="12" customFormat="1" x14ac:dyDescent="0.35">
      <c r="A11" s="22" t="s">
        <v>2</v>
      </c>
      <c r="B11" s="22" t="s">
        <v>13</v>
      </c>
      <c r="C11"/>
      <c r="D11" s="23">
        <f>M$3</f>
        <v>1.0459916814346699</v>
      </c>
      <c r="E11"/>
      <c r="F11"/>
      <c r="G11"/>
      <c r="H11"/>
      <c r="I11"/>
      <c r="J11"/>
      <c r="K11"/>
      <c r="L11"/>
      <c r="M11"/>
      <c r="N11"/>
      <c r="O11"/>
      <c r="S11"/>
    </row>
    <row r="12" spans="1:22" s="12" customFormat="1" x14ac:dyDescent="0.35">
      <c r="A12" s="22" t="s">
        <v>2</v>
      </c>
      <c r="B12" s="22" t="s">
        <v>14</v>
      </c>
      <c r="C12"/>
      <c r="D12" s="23">
        <f>M$4</f>
        <v>1.0457455511595801</v>
      </c>
      <c r="E12"/>
      <c r="F12"/>
      <c r="G12"/>
      <c r="H12"/>
      <c r="I12"/>
      <c r="J12"/>
      <c r="K12"/>
      <c r="L12"/>
      <c r="M12"/>
      <c r="N12"/>
      <c r="O12"/>
      <c r="S12"/>
    </row>
    <row r="13" spans="1:22" s="12" customFormat="1" x14ac:dyDescent="0.35">
      <c r="A13" s="22" t="s">
        <v>3</v>
      </c>
      <c r="B13" s="22" t="s">
        <v>11</v>
      </c>
      <c r="C13" t="s">
        <v>35</v>
      </c>
      <c r="D13" s="23">
        <f>M$1</f>
        <v>0.99871547866099941</v>
      </c>
      <c r="E13"/>
      <c r="F13"/>
      <c r="G13"/>
      <c r="H13"/>
      <c r="I13"/>
      <c r="J13"/>
      <c r="K13"/>
      <c r="L13"/>
      <c r="M13"/>
      <c r="N13"/>
      <c r="O13"/>
      <c r="S13"/>
    </row>
    <row r="14" spans="1:22" s="12" customFormat="1" x14ac:dyDescent="0.35">
      <c r="A14" s="22" t="s">
        <v>3</v>
      </c>
      <c r="B14" s="22" t="s">
        <v>12</v>
      </c>
      <c r="C14"/>
      <c r="D14" s="23">
        <f>M$2</f>
        <v>0.95970329941597765</v>
      </c>
      <c r="E14"/>
      <c r="F14"/>
      <c r="G14"/>
      <c r="H14"/>
      <c r="I14"/>
      <c r="J14"/>
      <c r="K14"/>
      <c r="L14"/>
      <c r="M14"/>
      <c r="N14"/>
      <c r="O14"/>
      <c r="S14"/>
    </row>
    <row r="15" spans="1:22" s="12" customFormat="1" x14ac:dyDescent="0.35">
      <c r="A15" s="22" t="s">
        <v>3</v>
      </c>
      <c r="B15" s="22" t="s">
        <v>13</v>
      </c>
      <c r="C15"/>
      <c r="D15" s="23">
        <f>M$3</f>
        <v>1.0459916814346699</v>
      </c>
      <c r="E15"/>
      <c r="F15"/>
      <c r="G15"/>
      <c r="H15"/>
      <c r="I15"/>
      <c r="J15"/>
      <c r="K15"/>
      <c r="L15"/>
      <c r="M15"/>
      <c r="N15"/>
      <c r="O15"/>
      <c r="S15"/>
    </row>
    <row r="16" spans="1:22" s="12" customFormat="1" x14ac:dyDescent="0.35">
      <c r="A16" s="22" t="s">
        <v>3</v>
      </c>
      <c r="B16" s="22" t="s">
        <v>14</v>
      </c>
      <c r="C16"/>
      <c r="D16" s="23">
        <f>M$4</f>
        <v>1.0457455511595801</v>
      </c>
      <c r="E16"/>
      <c r="F16"/>
      <c r="G16"/>
      <c r="H16"/>
      <c r="I16"/>
      <c r="J16"/>
      <c r="K16"/>
      <c r="L16"/>
      <c r="M16"/>
      <c r="N16"/>
      <c r="O16"/>
      <c r="S16"/>
    </row>
    <row r="17" spans="1:22" s="12" customFormat="1" x14ac:dyDescent="0.35">
      <c r="A17" s="22" t="s">
        <v>4</v>
      </c>
      <c r="B17" s="22" t="s">
        <v>11</v>
      </c>
      <c r="C17" t="s">
        <v>35</v>
      </c>
      <c r="D17" s="23">
        <f>M$1</f>
        <v>0.99871547866099941</v>
      </c>
      <c r="E17"/>
      <c r="F17"/>
      <c r="G17"/>
      <c r="H17"/>
      <c r="I17"/>
      <c r="J17"/>
      <c r="K17"/>
      <c r="L17"/>
      <c r="M17"/>
      <c r="N17"/>
      <c r="O17"/>
      <c r="S17"/>
    </row>
    <row r="18" spans="1:22" s="12" customFormat="1" x14ac:dyDescent="0.35">
      <c r="A18" s="22" t="s">
        <v>4</v>
      </c>
      <c r="B18" s="22" t="s">
        <v>12</v>
      </c>
      <c r="C18"/>
      <c r="D18" s="23">
        <f>M$2</f>
        <v>0.95970329941597765</v>
      </c>
      <c r="E18"/>
      <c r="F18"/>
      <c r="G18"/>
      <c r="H18"/>
      <c r="I18"/>
      <c r="J18"/>
      <c r="K18"/>
      <c r="L18"/>
      <c r="M18"/>
      <c r="N18"/>
      <c r="O18"/>
      <c r="P18"/>
      <c r="S18"/>
    </row>
    <row r="19" spans="1:22" s="12" customFormat="1" x14ac:dyDescent="0.35">
      <c r="A19" s="22" t="s">
        <v>4</v>
      </c>
      <c r="B19" s="22" t="s">
        <v>13</v>
      </c>
      <c r="C19"/>
      <c r="D19" s="23">
        <f>M$3</f>
        <v>1.0459916814346699</v>
      </c>
      <c r="E19"/>
      <c r="F19"/>
      <c r="G19"/>
      <c r="H19"/>
      <c r="I19"/>
      <c r="J19"/>
      <c r="K19"/>
      <c r="L19"/>
      <c r="M19"/>
      <c r="N19"/>
      <c r="O19"/>
      <c r="P19"/>
      <c r="S19"/>
    </row>
    <row r="20" spans="1:22" s="12" customFormat="1" x14ac:dyDescent="0.35">
      <c r="A20" s="22" t="s">
        <v>4</v>
      </c>
      <c r="B20" s="22" t="s">
        <v>14</v>
      </c>
      <c r="C20"/>
      <c r="D20" s="23">
        <f>M$4</f>
        <v>1.0457455511595801</v>
      </c>
      <c r="E20"/>
      <c r="F20"/>
      <c r="G20"/>
      <c r="H20"/>
      <c r="I20"/>
      <c r="J20"/>
      <c r="K20"/>
      <c r="L20"/>
      <c r="M20"/>
      <c r="N20"/>
      <c r="O20"/>
      <c r="P20"/>
      <c r="S20"/>
      <c r="U20" s="14"/>
      <c r="V20" s="14"/>
    </row>
    <row r="21" spans="1:22" s="12" customFormat="1" x14ac:dyDescent="0.35">
      <c r="A21" s="22" t="s">
        <v>5</v>
      </c>
      <c r="B21" s="22" t="s">
        <v>11</v>
      </c>
      <c r="C21" t="s">
        <v>35</v>
      </c>
      <c r="D21" s="23">
        <f>M$1</f>
        <v>0.99871547866099941</v>
      </c>
      <c r="E21"/>
      <c r="F21"/>
      <c r="G21"/>
      <c r="H21"/>
      <c r="I21"/>
      <c r="J21"/>
      <c r="K21"/>
      <c r="L21"/>
      <c r="M21"/>
      <c r="N21"/>
      <c r="O21"/>
      <c r="P21"/>
      <c r="S21"/>
    </row>
    <row r="22" spans="1:22" s="12" customFormat="1" x14ac:dyDescent="0.35">
      <c r="A22" s="22" t="s">
        <v>5</v>
      </c>
      <c r="B22" s="22" t="s">
        <v>12</v>
      </c>
      <c r="C22"/>
      <c r="D22" s="23">
        <f>M$2</f>
        <v>0.95970329941597765</v>
      </c>
      <c r="E22"/>
      <c r="F22"/>
      <c r="G22"/>
      <c r="H22"/>
      <c r="I22"/>
      <c r="J22"/>
      <c r="K22"/>
      <c r="L22"/>
      <c r="M22"/>
      <c r="N22"/>
      <c r="O22"/>
      <c r="P22"/>
      <c r="S22"/>
    </row>
    <row r="23" spans="1:22" s="12" customFormat="1" x14ac:dyDescent="0.35">
      <c r="A23" s="22" t="s">
        <v>5</v>
      </c>
      <c r="B23" s="22" t="s">
        <v>13</v>
      </c>
      <c r="C23"/>
      <c r="D23" s="23">
        <f>M$3</f>
        <v>1.0459916814346699</v>
      </c>
      <c r="E23"/>
      <c r="F23"/>
      <c r="G23"/>
      <c r="H23"/>
      <c r="I23"/>
      <c r="J23"/>
      <c r="K23"/>
      <c r="L23"/>
      <c r="M23"/>
      <c r="N23"/>
      <c r="O23"/>
      <c r="P23"/>
      <c r="S23"/>
    </row>
    <row r="24" spans="1:22" s="12" customFormat="1" x14ac:dyDescent="0.35">
      <c r="A24" s="22" t="s">
        <v>5</v>
      </c>
      <c r="B24" s="22" t="s">
        <v>14</v>
      </c>
      <c r="C24"/>
      <c r="D24" s="23">
        <f>M$4</f>
        <v>1.0457455511595801</v>
      </c>
      <c r="E24"/>
      <c r="F24"/>
      <c r="G24"/>
      <c r="H24"/>
      <c r="I24"/>
      <c r="J24"/>
      <c r="K24"/>
      <c r="L24"/>
      <c r="M24"/>
      <c r="N24"/>
      <c r="O24"/>
      <c r="P24"/>
      <c r="S24"/>
    </row>
    <row r="25" spans="1:22" s="12" customFormat="1" x14ac:dyDescent="0.35">
      <c r="A25" s="1" t="s">
        <v>30</v>
      </c>
      <c r="B25" s="1" t="s">
        <v>10</v>
      </c>
      <c r="C25" t="s">
        <v>44</v>
      </c>
      <c r="D25" s="24">
        <f>N$25</f>
        <v>1.0199487502095992</v>
      </c>
      <c r="E25"/>
      <c r="F25"/>
      <c r="G25"/>
      <c r="H25"/>
      <c r="I25"/>
      <c r="J25"/>
      <c r="K25"/>
      <c r="L25" s="1" t="s">
        <v>30</v>
      </c>
      <c r="M25" s="1" t="s">
        <v>10</v>
      </c>
      <c r="N25" s="21">
        <f>P25+Q25</f>
        <v>1.0199487502095992</v>
      </c>
      <c r="O25"/>
      <c r="P25" s="24">
        <v>1.0169487502095993</v>
      </c>
      <c r="Q25" s="12">
        <v>3.0000000000000001E-3</v>
      </c>
      <c r="S25"/>
    </row>
    <row r="26" spans="1:22" s="12" customFormat="1" x14ac:dyDescent="0.35">
      <c r="A26" s="1" t="s">
        <v>30</v>
      </c>
      <c r="B26" s="1" t="s">
        <v>31</v>
      </c>
      <c r="C26"/>
      <c r="D26" s="24">
        <f>N$26</f>
        <v>0.97866231206463161</v>
      </c>
      <c r="E26"/>
      <c r="F26"/>
      <c r="G26"/>
      <c r="H26"/>
      <c r="I26"/>
      <c r="J26"/>
      <c r="K26"/>
      <c r="L26" s="1" t="s">
        <v>30</v>
      </c>
      <c r="M26" s="1" t="s">
        <v>31</v>
      </c>
      <c r="N26" s="21">
        <f t="shared" ref="N26:N27" si="0">P26+Q26</f>
        <v>0.97866231206463161</v>
      </c>
      <c r="O26"/>
      <c r="P26" s="24">
        <v>0.97866231206463161</v>
      </c>
      <c r="S26"/>
    </row>
    <row r="27" spans="1:22" s="12" customFormat="1" x14ac:dyDescent="0.35">
      <c r="A27" s="1" t="s">
        <v>30</v>
      </c>
      <c r="B27" s="1" t="s">
        <v>31</v>
      </c>
      <c r="C27"/>
      <c r="D27" s="24">
        <f>N$27</f>
        <v>0.97866231206463161</v>
      </c>
      <c r="E27"/>
      <c r="F27"/>
      <c r="G27"/>
      <c r="H27"/>
      <c r="I27"/>
      <c r="J27"/>
      <c r="K27"/>
      <c r="L27" s="1" t="s">
        <v>30</v>
      </c>
      <c r="M27" s="1" t="s">
        <v>31</v>
      </c>
      <c r="N27" s="21">
        <f t="shared" si="0"/>
        <v>0.97866231206463161</v>
      </c>
      <c r="O27"/>
      <c r="P27" s="24">
        <v>0.97866231206463161</v>
      </c>
      <c r="S27"/>
    </row>
    <row r="28" spans="1:22" s="12" customFormat="1" x14ac:dyDescent="0.35">
      <c r="A28" s="1" t="s">
        <v>47</v>
      </c>
      <c r="B28" s="1" t="s">
        <v>10</v>
      </c>
      <c r="C28" t="s">
        <v>44</v>
      </c>
      <c r="D28" s="24">
        <f>N$25</f>
        <v>1.0199487502095992</v>
      </c>
      <c r="E28"/>
      <c r="F28"/>
      <c r="G28"/>
      <c r="H28"/>
      <c r="I28"/>
      <c r="J28"/>
      <c r="K28"/>
      <c r="L28"/>
      <c r="M28"/>
      <c r="N28"/>
      <c r="O28"/>
      <c r="P28"/>
      <c r="S28"/>
    </row>
    <row r="29" spans="1:22" s="12" customFormat="1" x14ac:dyDescent="0.35">
      <c r="A29" s="1" t="s">
        <v>47</v>
      </c>
      <c r="B29" s="1" t="s">
        <v>31</v>
      </c>
      <c r="C29"/>
      <c r="D29" s="24">
        <f>N$26</f>
        <v>0.97866231206463161</v>
      </c>
      <c r="E29"/>
      <c r="F29"/>
      <c r="G29"/>
      <c r="H29"/>
      <c r="I29"/>
      <c r="J29"/>
      <c r="K29"/>
      <c r="L29"/>
      <c r="M29"/>
      <c r="N29"/>
      <c r="O29"/>
      <c r="P29"/>
      <c r="S29"/>
    </row>
    <row r="30" spans="1:22" s="12" customFormat="1" x14ac:dyDescent="0.35">
      <c r="A30" s="1" t="s">
        <v>47</v>
      </c>
      <c r="B30" s="1" t="s">
        <v>31</v>
      </c>
      <c r="C30"/>
      <c r="D30" s="24">
        <f>N$27</f>
        <v>0.97866231206463161</v>
      </c>
      <c r="E30"/>
      <c r="F30"/>
      <c r="G30"/>
      <c r="H30"/>
      <c r="I30"/>
      <c r="J30"/>
      <c r="K30"/>
      <c r="L30"/>
      <c r="M30"/>
      <c r="N30"/>
      <c r="O30"/>
      <c r="P30"/>
      <c r="S30"/>
    </row>
    <row r="31" spans="1:22" s="12" customFormat="1" x14ac:dyDescent="0.35">
      <c r="A31" s="1" t="s">
        <v>52</v>
      </c>
      <c r="B31" s="1" t="s">
        <v>10</v>
      </c>
      <c r="C31" t="s">
        <v>44</v>
      </c>
      <c r="D31" s="24">
        <f>N$25</f>
        <v>1.0199487502095992</v>
      </c>
      <c r="E31"/>
      <c r="F31"/>
      <c r="G31"/>
      <c r="H31"/>
      <c r="I31"/>
      <c r="J31"/>
      <c r="K31"/>
      <c r="L31"/>
      <c r="M31"/>
      <c r="N31"/>
      <c r="O31"/>
      <c r="P31"/>
      <c r="S31"/>
    </row>
    <row r="32" spans="1:22" s="12" customFormat="1" x14ac:dyDescent="0.35">
      <c r="A32" s="1" t="s">
        <v>52</v>
      </c>
      <c r="B32" s="1" t="s">
        <v>31</v>
      </c>
      <c r="C32"/>
      <c r="D32" s="24">
        <f>N$26</f>
        <v>0.97866231206463161</v>
      </c>
      <c r="E32"/>
      <c r="F32"/>
      <c r="G32"/>
      <c r="H32"/>
      <c r="I32"/>
      <c r="J32"/>
      <c r="K32"/>
      <c r="L32"/>
      <c r="M32"/>
      <c r="N32"/>
      <c r="O32"/>
      <c r="P32"/>
      <c r="S32"/>
    </row>
    <row r="33" spans="1:19" s="12" customFormat="1" x14ac:dyDescent="0.35">
      <c r="A33" s="1" t="s">
        <v>52</v>
      </c>
      <c r="B33" s="1" t="s">
        <v>31</v>
      </c>
      <c r="C33"/>
      <c r="D33" s="24">
        <f>N$27</f>
        <v>0.97866231206463161</v>
      </c>
      <c r="E33"/>
      <c r="F33"/>
      <c r="G33"/>
      <c r="H33"/>
      <c r="I33"/>
      <c r="J33"/>
      <c r="K33"/>
      <c r="L33"/>
      <c r="M33"/>
      <c r="N33"/>
      <c r="O33"/>
      <c r="P33"/>
      <c r="S33"/>
    </row>
    <row r="34" spans="1:19" s="12" customFormat="1" x14ac:dyDescent="0.35">
      <c r="A34" s="1" t="s">
        <v>74</v>
      </c>
      <c r="B34" s="1" t="s">
        <v>10</v>
      </c>
      <c r="C34" t="s">
        <v>44</v>
      </c>
      <c r="D34" s="24">
        <f>N$25</f>
        <v>1.0199487502095992</v>
      </c>
      <c r="E34"/>
      <c r="F34"/>
      <c r="G34"/>
      <c r="H34"/>
      <c r="I34"/>
      <c r="J34"/>
      <c r="K34"/>
      <c r="L34"/>
      <c r="M34"/>
      <c r="N34"/>
      <c r="O34"/>
      <c r="P34"/>
      <c r="S34"/>
    </row>
    <row r="35" spans="1:19" s="12" customFormat="1" x14ac:dyDescent="0.35">
      <c r="A35" s="1" t="s">
        <v>74</v>
      </c>
      <c r="B35" s="1" t="s">
        <v>31</v>
      </c>
      <c r="C35"/>
      <c r="D35" s="24">
        <f>N$26</f>
        <v>0.97866231206463161</v>
      </c>
      <c r="E35"/>
      <c r="F35"/>
      <c r="G35"/>
      <c r="H35"/>
      <c r="I35"/>
      <c r="J35"/>
      <c r="K35"/>
      <c r="L35"/>
      <c r="M35"/>
      <c r="N35"/>
      <c r="O35"/>
      <c r="P35"/>
      <c r="S35"/>
    </row>
    <row r="36" spans="1:19" s="12" customFormat="1" x14ac:dyDescent="0.35">
      <c r="A36" s="1" t="s">
        <v>74</v>
      </c>
      <c r="B36" s="1" t="s">
        <v>31</v>
      </c>
      <c r="C36"/>
      <c r="D36" s="24">
        <f>N$27</f>
        <v>0.97866231206463161</v>
      </c>
      <c r="E36"/>
      <c r="F36"/>
      <c r="G36"/>
      <c r="H36"/>
      <c r="I36"/>
      <c r="J36"/>
      <c r="K36"/>
      <c r="L36"/>
      <c r="M36"/>
      <c r="N36"/>
      <c r="O36"/>
      <c r="P36"/>
      <c r="S36"/>
    </row>
    <row r="37" spans="1:19" s="12" customFormat="1" x14ac:dyDescent="0.35">
      <c r="A37" s="1" t="s">
        <v>75</v>
      </c>
      <c r="B37" s="1" t="s">
        <v>10</v>
      </c>
      <c r="C37" t="s">
        <v>44</v>
      </c>
      <c r="D37" s="24">
        <f>N$25</f>
        <v>1.0199487502095992</v>
      </c>
      <c r="E37"/>
      <c r="F37"/>
      <c r="G37"/>
      <c r="H37"/>
      <c r="I37"/>
      <c r="J37"/>
      <c r="K37"/>
      <c r="L37"/>
      <c r="M37"/>
      <c r="N37"/>
      <c r="O37"/>
      <c r="P37"/>
      <c r="S37"/>
    </row>
    <row r="38" spans="1:19" s="12" customFormat="1" x14ac:dyDescent="0.35">
      <c r="A38" s="1" t="s">
        <v>75</v>
      </c>
      <c r="B38" s="1" t="s">
        <v>31</v>
      </c>
      <c r="C38"/>
      <c r="D38" s="24">
        <f>N$26</f>
        <v>0.97866231206463161</v>
      </c>
      <c r="E38"/>
      <c r="F38"/>
      <c r="G38"/>
      <c r="H38"/>
      <c r="I38"/>
      <c r="J38"/>
      <c r="K38"/>
      <c r="L38"/>
      <c r="M38"/>
      <c r="N38"/>
      <c r="O38"/>
      <c r="P38"/>
      <c r="S38"/>
    </row>
    <row r="39" spans="1:19" s="12" customFormat="1" x14ac:dyDescent="0.35">
      <c r="A39" s="1" t="s">
        <v>75</v>
      </c>
      <c r="B39" s="1" t="s">
        <v>31</v>
      </c>
      <c r="C39"/>
      <c r="D39" s="24">
        <f>N$27</f>
        <v>0.97866231206463161</v>
      </c>
      <c r="E39"/>
      <c r="F39"/>
      <c r="G39"/>
      <c r="H39"/>
      <c r="I39"/>
      <c r="J39"/>
      <c r="K39"/>
      <c r="L39"/>
      <c r="M39"/>
      <c r="N39"/>
      <c r="O39"/>
      <c r="P39"/>
      <c r="S39"/>
    </row>
    <row r="40" spans="1:19" s="12" customFormat="1" x14ac:dyDescent="0.35">
      <c r="A40" s="1" t="s">
        <v>76</v>
      </c>
      <c r="B40" s="1" t="s">
        <v>10</v>
      </c>
      <c r="C40" t="s">
        <v>44</v>
      </c>
      <c r="D40" s="24">
        <f>N$25</f>
        <v>1.0199487502095992</v>
      </c>
      <c r="E40"/>
      <c r="F40"/>
      <c r="G40"/>
      <c r="H40"/>
      <c r="I40"/>
      <c r="J40"/>
      <c r="K40"/>
      <c r="L40"/>
      <c r="M40"/>
      <c r="N40"/>
      <c r="O40"/>
      <c r="P40"/>
      <c r="S40"/>
    </row>
    <row r="41" spans="1:19" s="12" customFormat="1" x14ac:dyDescent="0.35">
      <c r="A41" s="1" t="s">
        <v>76</v>
      </c>
      <c r="B41" s="1" t="s">
        <v>31</v>
      </c>
      <c r="C41"/>
      <c r="D41" s="24">
        <f>N$26</f>
        <v>0.97866231206463161</v>
      </c>
      <c r="E41"/>
      <c r="F41"/>
      <c r="G41"/>
      <c r="H41"/>
      <c r="I41"/>
      <c r="J41"/>
      <c r="K41"/>
      <c r="L41"/>
      <c r="M41"/>
      <c r="N41"/>
      <c r="O41"/>
      <c r="P41"/>
      <c r="S41"/>
    </row>
    <row r="42" spans="1:19" s="12" customFormat="1" x14ac:dyDescent="0.35">
      <c r="A42" s="1" t="s">
        <v>76</v>
      </c>
      <c r="B42" s="1" t="s">
        <v>31</v>
      </c>
      <c r="C42"/>
      <c r="D42" s="24">
        <f>N$27</f>
        <v>0.97866231206463161</v>
      </c>
      <c r="E42"/>
      <c r="F42"/>
      <c r="G42"/>
      <c r="H42"/>
      <c r="I42"/>
      <c r="J42"/>
      <c r="K42"/>
      <c r="L42"/>
      <c r="M42"/>
      <c r="N42"/>
      <c r="O42"/>
      <c r="P42"/>
      <c r="S42"/>
    </row>
    <row r="43" spans="1:19" s="12" customFormat="1" x14ac:dyDescent="0.35">
      <c r="A43" s="25" t="s">
        <v>53</v>
      </c>
      <c r="B43" s="25" t="s">
        <v>16</v>
      </c>
      <c r="C43" t="s">
        <v>27</v>
      </c>
      <c r="D43" s="26">
        <f>IF(C43="Al",N$43,N$50)</f>
        <v>0.42821748477161148</v>
      </c>
      <c r="E43"/>
      <c r="F43"/>
      <c r="G43"/>
      <c r="H43"/>
      <c r="I43"/>
      <c r="K43" t="s">
        <v>27</v>
      </c>
      <c r="L43" t="s">
        <v>50</v>
      </c>
      <c r="M43" t="s">
        <v>16</v>
      </c>
      <c r="N43" s="21">
        <f>P43+Q43</f>
        <v>0.42821748477161148</v>
      </c>
      <c r="O43" s="16"/>
      <c r="P43" s="17">
        <v>0.42821748477161148</v>
      </c>
    </row>
    <row r="44" spans="1:19" s="12" customFormat="1" x14ac:dyDescent="0.35">
      <c r="A44" s="25" t="s">
        <v>53</v>
      </c>
      <c r="B44" s="25" t="s">
        <v>13</v>
      </c>
      <c r="C44"/>
      <c r="D44" s="26">
        <f>IF(C43="Al",N$44,N$51)</f>
        <v>0.55530426073901928</v>
      </c>
      <c r="E44"/>
      <c r="F44"/>
      <c r="G44"/>
      <c r="H44"/>
      <c r="I44"/>
      <c r="K44"/>
      <c r="L44"/>
      <c r="M44" t="s">
        <v>13</v>
      </c>
      <c r="N44" s="21">
        <f t="shared" ref="N44:N48" si="1">P44+Q44</f>
        <v>0.55530426073901928</v>
      </c>
      <c r="O44" s="15"/>
      <c r="P44" s="17">
        <v>0.55530426073901928</v>
      </c>
    </row>
    <row r="45" spans="1:19" s="12" customFormat="1" x14ac:dyDescent="0.35">
      <c r="A45" s="25" t="s">
        <v>53</v>
      </c>
      <c r="B45" s="25" t="s">
        <v>14</v>
      </c>
      <c r="C45"/>
      <c r="D45" s="26">
        <f>IF(C43="Al",N$45,N$52)</f>
        <v>0.53854280279231548</v>
      </c>
      <c r="E45"/>
      <c r="F45"/>
      <c r="G45"/>
      <c r="H45"/>
      <c r="I45"/>
      <c r="K45"/>
      <c r="L45"/>
      <c r="M45" t="s">
        <v>14</v>
      </c>
      <c r="N45" s="21">
        <f t="shared" si="1"/>
        <v>0.53854280279231548</v>
      </c>
      <c r="O45" s="15"/>
      <c r="P45" s="17">
        <v>0.53854280279231548</v>
      </c>
    </row>
    <row r="46" spans="1:19" s="12" customFormat="1" x14ac:dyDescent="0.35">
      <c r="A46" s="25" t="s">
        <v>53</v>
      </c>
      <c r="B46" s="25" t="s">
        <v>48</v>
      </c>
      <c r="C46"/>
      <c r="D46" s="26">
        <f>IF(C43="Al",N$46,N$53)</f>
        <v>0.46874505158163876</v>
      </c>
      <c r="E46"/>
      <c r="F46"/>
      <c r="G46"/>
      <c r="H46"/>
      <c r="I46"/>
      <c r="K46"/>
      <c r="L46"/>
      <c r="M46" t="s">
        <v>48</v>
      </c>
      <c r="N46" s="21">
        <f t="shared" si="1"/>
        <v>0.46874505158163876</v>
      </c>
      <c r="O46"/>
      <c r="P46" s="17">
        <v>0.46874505158163876</v>
      </c>
    </row>
    <row r="47" spans="1:19" s="12" customFormat="1" x14ac:dyDescent="0.35">
      <c r="A47" s="25" t="s">
        <v>53</v>
      </c>
      <c r="B47" s="25" t="s">
        <v>31</v>
      </c>
      <c r="C47"/>
      <c r="D47" s="26">
        <f>IF(C43="Al",N$47,N$54)</f>
        <v>0.54706713537137552</v>
      </c>
      <c r="E47"/>
      <c r="F47"/>
      <c r="G47"/>
      <c r="H47"/>
      <c r="I47"/>
      <c r="K47"/>
      <c r="L47"/>
      <c r="M47" t="s">
        <v>31</v>
      </c>
      <c r="N47" s="21">
        <f t="shared" si="1"/>
        <v>0.54706713537137552</v>
      </c>
      <c r="O47" s="20"/>
      <c r="P47" s="17">
        <v>0.54706713537137552</v>
      </c>
    </row>
    <row r="48" spans="1:19" s="12" customFormat="1" x14ac:dyDescent="0.35">
      <c r="A48" s="25" t="s">
        <v>53</v>
      </c>
      <c r="B48" s="25" t="s">
        <v>49</v>
      </c>
      <c r="C48"/>
      <c r="D48" s="26">
        <f>IF(C43="Al",N$48,N$55)</f>
        <v>0.50857940615180453</v>
      </c>
      <c r="E48"/>
      <c r="F48"/>
      <c r="G48"/>
      <c r="H48"/>
      <c r="I48"/>
      <c r="K48"/>
      <c r="L48"/>
      <c r="M48" t="s">
        <v>49</v>
      </c>
      <c r="N48" s="21">
        <f t="shared" si="1"/>
        <v>0.50857940615180453</v>
      </c>
      <c r="O48" s="20">
        <v>3.0502119973354</v>
      </c>
      <c r="P48" s="17">
        <v>0.50857940615180453</v>
      </c>
    </row>
    <row r="49" spans="1:19" s="12" customFormat="1" x14ac:dyDescent="0.35">
      <c r="A49" s="25" t="s">
        <v>54</v>
      </c>
      <c r="B49" s="25" t="s">
        <v>16</v>
      </c>
      <c r="C49" t="s">
        <v>27</v>
      </c>
      <c r="D49" s="26">
        <f>IF(C49="Al",N$43,N$50)</f>
        <v>0.42821748477161148</v>
      </c>
      <c r="E49"/>
      <c r="F49"/>
      <c r="G49"/>
      <c r="H49"/>
      <c r="I49"/>
      <c r="K49"/>
      <c r="L49"/>
      <c r="M49"/>
      <c r="N49" s="20">
        <f>SUM(N43:N48)</f>
        <v>3.0464561414077647</v>
      </c>
      <c r="O49" s="15"/>
      <c r="P49" s="15"/>
    </row>
    <row r="50" spans="1:19" s="12" customFormat="1" x14ac:dyDescent="0.35">
      <c r="A50" s="25" t="s">
        <v>54</v>
      </c>
      <c r="B50" s="25" t="s">
        <v>13</v>
      </c>
      <c r="C50"/>
      <c r="D50" s="26">
        <f>IF(C49="Al",N$44,N$51)</f>
        <v>0.55530426073901928</v>
      </c>
      <c r="E50"/>
      <c r="F50"/>
      <c r="G50"/>
      <c r="H50"/>
      <c r="I50"/>
      <c r="K50" t="s">
        <v>28</v>
      </c>
      <c r="L50" t="s">
        <v>50</v>
      </c>
      <c r="M50" t="s">
        <v>16</v>
      </c>
      <c r="N50" s="21">
        <f>P50+Q50</f>
        <v>0.28392208015414799</v>
      </c>
      <c r="O50" s="15"/>
      <c r="P50" s="17">
        <v>0.28392208015414799</v>
      </c>
    </row>
    <row r="51" spans="1:19" s="12" customFormat="1" x14ac:dyDescent="0.35">
      <c r="A51" s="25" t="s">
        <v>54</v>
      </c>
      <c r="B51" s="25" t="s">
        <v>14</v>
      </c>
      <c r="C51"/>
      <c r="D51" s="26">
        <f>IF(C49="Al",N$45,N$52)</f>
        <v>0.53854280279231548</v>
      </c>
      <c r="E51"/>
      <c r="F51"/>
      <c r="G51"/>
      <c r="H51"/>
      <c r="I51"/>
      <c r="K51"/>
      <c r="L51"/>
      <c r="M51" t="s">
        <v>13</v>
      </c>
      <c r="N51" s="21">
        <f t="shared" ref="N51:N55" si="2">P51+Q51</f>
        <v>0.36536529266073814</v>
      </c>
      <c r="O51" s="15"/>
      <c r="P51" s="17">
        <v>0.36536529266073814</v>
      </c>
    </row>
    <row r="52" spans="1:19" s="12" customFormat="1" x14ac:dyDescent="0.35">
      <c r="A52" s="25" t="s">
        <v>54</v>
      </c>
      <c r="B52" s="25" t="s">
        <v>48</v>
      </c>
      <c r="C52"/>
      <c r="D52" s="26">
        <f>IF(C49="Al",N$46,N$53)</f>
        <v>0.46874505158163876</v>
      </c>
      <c r="E52"/>
      <c r="F52"/>
      <c r="G52"/>
      <c r="H52"/>
      <c r="I52"/>
      <c r="K52"/>
      <c r="L52"/>
      <c r="M52" t="s">
        <v>14</v>
      </c>
      <c r="N52" s="21">
        <f t="shared" si="2"/>
        <v>0.35465838380316944</v>
      </c>
      <c r="O52" s="15"/>
      <c r="P52" s="17">
        <v>0.35465838380316944</v>
      </c>
    </row>
    <row r="53" spans="1:19" s="12" customFormat="1" x14ac:dyDescent="0.35">
      <c r="A53" s="25" t="s">
        <v>54</v>
      </c>
      <c r="B53" s="25" t="s">
        <v>31</v>
      </c>
      <c r="C53"/>
      <c r="D53" s="26">
        <f>IF(C49="Al",N$47,N$54)</f>
        <v>0.54706713537137552</v>
      </c>
      <c r="E53"/>
      <c r="F53"/>
      <c r="G53"/>
      <c r="H53"/>
      <c r="I53"/>
      <c r="K53"/>
      <c r="L53"/>
      <c r="M53" t="s">
        <v>48</v>
      </c>
      <c r="N53" s="21">
        <f t="shared" si="2"/>
        <v>0.30996298202151712</v>
      </c>
      <c r="O53" s="20"/>
      <c r="P53" s="17">
        <v>0.30996298202151712</v>
      </c>
    </row>
    <row r="54" spans="1:19" s="12" customFormat="1" x14ac:dyDescent="0.35">
      <c r="A54" s="25" t="s">
        <v>54</v>
      </c>
      <c r="B54" s="25" t="s">
        <v>49</v>
      </c>
      <c r="C54"/>
      <c r="D54" s="26">
        <f>IF(C49="Al",N$48,N$55)</f>
        <v>0.50857940615180453</v>
      </c>
      <c r="E54"/>
      <c r="F54"/>
      <c r="G54"/>
      <c r="H54"/>
      <c r="I54"/>
      <c r="K54" s="6"/>
      <c r="L54" s="6"/>
      <c r="M54" t="s">
        <v>31</v>
      </c>
      <c r="N54" s="21">
        <f t="shared" si="2"/>
        <v>0.36010478236927446</v>
      </c>
      <c r="P54" s="17">
        <v>0.36010478236927446</v>
      </c>
    </row>
    <row r="55" spans="1:19" s="12" customFormat="1" x14ac:dyDescent="0.35">
      <c r="A55" s="25" t="s">
        <v>55</v>
      </c>
      <c r="B55" s="25" t="s">
        <v>16</v>
      </c>
      <c r="C55" t="s">
        <v>27</v>
      </c>
      <c r="D55" s="26">
        <f>IF(C55="Al",N$43,N$50)</f>
        <v>0.42821748477161148</v>
      </c>
      <c r="E55"/>
      <c r="F55"/>
      <c r="G55"/>
      <c r="H55"/>
      <c r="I55"/>
      <c r="K55"/>
      <c r="L55"/>
      <c r="M55" t="s">
        <v>49</v>
      </c>
      <c r="N55" s="21">
        <f t="shared" si="2"/>
        <v>0.33549353305859436</v>
      </c>
      <c r="O55" s="20">
        <v>2.0119239581516735</v>
      </c>
      <c r="P55" s="17">
        <v>0.33549353305859436</v>
      </c>
    </row>
    <row r="56" spans="1:19" s="12" customFormat="1" x14ac:dyDescent="0.35">
      <c r="A56" s="25" t="s">
        <v>55</v>
      </c>
      <c r="B56" s="25" t="s">
        <v>13</v>
      </c>
      <c r="C56"/>
      <c r="D56" s="26">
        <f>IF(C55="Al",N$44,N$51)</f>
        <v>0.55530426073901928</v>
      </c>
      <c r="E56"/>
      <c r="F56"/>
      <c r="G56"/>
      <c r="H56"/>
      <c r="I56"/>
      <c r="J56"/>
      <c r="K56"/>
      <c r="L56"/>
      <c r="M56"/>
      <c r="N56" s="3">
        <f>SUM(N50:N55)</f>
        <v>2.0095070540674413</v>
      </c>
      <c r="O56"/>
      <c r="P56"/>
      <c r="S56"/>
    </row>
    <row r="57" spans="1:19" s="12" customFormat="1" x14ac:dyDescent="0.35">
      <c r="A57" s="25" t="s">
        <v>55</v>
      </c>
      <c r="B57" s="25" t="s">
        <v>14</v>
      </c>
      <c r="C57"/>
      <c r="D57" s="26">
        <f>IF(C55="Al",N$45,N$52)</f>
        <v>0.53854280279231548</v>
      </c>
      <c r="E57"/>
      <c r="F57"/>
      <c r="G57"/>
      <c r="H57"/>
      <c r="I57"/>
      <c r="J57"/>
      <c r="K57"/>
      <c r="L57"/>
      <c r="M57"/>
      <c r="N57"/>
      <c r="O57"/>
      <c r="P57"/>
      <c r="S57"/>
    </row>
    <row r="58" spans="1:19" s="12" customFormat="1" x14ac:dyDescent="0.35">
      <c r="A58" s="25" t="s">
        <v>55</v>
      </c>
      <c r="B58" s="25" t="s">
        <v>48</v>
      </c>
      <c r="C58"/>
      <c r="D58" s="26">
        <f>IF(C55="Al",N$46,N$53)</f>
        <v>0.46874505158163876</v>
      </c>
      <c r="E58"/>
      <c r="F58"/>
      <c r="G58"/>
      <c r="H58"/>
      <c r="I58"/>
      <c r="J58"/>
      <c r="K58"/>
      <c r="L58"/>
      <c r="M58"/>
      <c r="N58"/>
      <c r="O58"/>
      <c r="P58"/>
      <c r="S58"/>
    </row>
    <row r="59" spans="1:19" s="12" customFormat="1" x14ac:dyDescent="0.35">
      <c r="A59" s="25" t="s">
        <v>55</v>
      </c>
      <c r="B59" s="25" t="s">
        <v>31</v>
      </c>
      <c r="C59"/>
      <c r="D59" s="26">
        <f>IF(C55="Al",N$47,N$54)</f>
        <v>0.54706713537137552</v>
      </c>
      <c r="E59"/>
      <c r="F59"/>
      <c r="G59"/>
      <c r="H59"/>
      <c r="I59"/>
      <c r="J59"/>
      <c r="K59"/>
      <c r="L59"/>
      <c r="M59"/>
      <c r="N59"/>
      <c r="O59"/>
      <c r="P59"/>
      <c r="S59"/>
    </row>
    <row r="60" spans="1:19" s="12" customFormat="1" x14ac:dyDescent="0.35">
      <c r="A60" s="25" t="s">
        <v>55</v>
      </c>
      <c r="B60" s="25" t="s">
        <v>49</v>
      </c>
      <c r="C60"/>
      <c r="D60" s="26">
        <f>IF(C55="Al",N$48,N$55)</f>
        <v>0.50857940615180453</v>
      </c>
      <c r="E60"/>
      <c r="F60"/>
      <c r="G60"/>
      <c r="H60"/>
      <c r="I60"/>
      <c r="J60"/>
      <c r="K60"/>
      <c r="L60"/>
      <c r="M60"/>
      <c r="N60"/>
      <c r="O60"/>
      <c r="P60"/>
      <c r="S60"/>
    </row>
    <row r="61" spans="1:19" s="12" customFormat="1" x14ac:dyDescent="0.35">
      <c r="A61" s="25" t="s">
        <v>56</v>
      </c>
      <c r="B61" s="25" t="s">
        <v>16</v>
      </c>
      <c r="C61" t="s">
        <v>27</v>
      </c>
      <c r="D61" s="26">
        <f>IF(C61="Al",N$43,N$50)</f>
        <v>0.42821748477161148</v>
      </c>
      <c r="E61"/>
      <c r="F61"/>
      <c r="G61"/>
      <c r="H61"/>
      <c r="I61"/>
      <c r="J61"/>
      <c r="K61"/>
      <c r="L61"/>
      <c r="M61"/>
      <c r="N61"/>
      <c r="O61"/>
      <c r="P61"/>
      <c r="S61"/>
    </row>
    <row r="62" spans="1:19" s="12" customFormat="1" x14ac:dyDescent="0.35">
      <c r="A62" s="25" t="s">
        <v>56</v>
      </c>
      <c r="B62" s="25" t="s">
        <v>13</v>
      </c>
      <c r="C62"/>
      <c r="D62" s="26">
        <f>IF(C61="Al",N$44,N$51)</f>
        <v>0.55530426073901928</v>
      </c>
      <c r="E62"/>
      <c r="F62"/>
      <c r="G62"/>
      <c r="H62"/>
      <c r="I62"/>
      <c r="J62"/>
      <c r="K62"/>
      <c r="L62"/>
      <c r="M62"/>
      <c r="N62"/>
      <c r="O62"/>
      <c r="P62"/>
      <c r="S62"/>
    </row>
    <row r="63" spans="1:19" s="12" customFormat="1" x14ac:dyDescent="0.35">
      <c r="A63" s="25" t="s">
        <v>56</v>
      </c>
      <c r="B63" s="25" t="s">
        <v>14</v>
      </c>
      <c r="C63"/>
      <c r="D63" s="26">
        <f>IF(C61="Al",N$45,N$52)</f>
        <v>0.53854280279231548</v>
      </c>
      <c r="E63"/>
      <c r="F63"/>
      <c r="G63"/>
      <c r="H63"/>
      <c r="I63"/>
      <c r="J63"/>
      <c r="K63"/>
      <c r="L63"/>
      <c r="M63"/>
      <c r="N63"/>
      <c r="O63"/>
      <c r="P63"/>
      <c r="S63"/>
    </row>
    <row r="64" spans="1:19" s="12" customFormat="1" x14ac:dyDescent="0.35">
      <c r="A64" s="25" t="s">
        <v>56</v>
      </c>
      <c r="B64" s="25" t="s">
        <v>48</v>
      </c>
      <c r="C64"/>
      <c r="D64" s="26">
        <f>IF(C61="Al",N$46,N$53)</f>
        <v>0.46874505158163876</v>
      </c>
      <c r="E64"/>
      <c r="F64"/>
      <c r="G64"/>
      <c r="H64"/>
      <c r="I64"/>
      <c r="J64"/>
      <c r="K64"/>
      <c r="L64"/>
      <c r="M64"/>
      <c r="N64"/>
      <c r="O64"/>
      <c r="P64"/>
      <c r="S64"/>
    </row>
    <row r="65" spans="1:19" s="12" customFormat="1" x14ac:dyDescent="0.35">
      <c r="A65" s="25" t="s">
        <v>56</v>
      </c>
      <c r="B65" s="25" t="s">
        <v>31</v>
      </c>
      <c r="C65"/>
      <c r="D65" s="26">
        <f>IF(C61="Al",N$47,N$54)</f>
        <v>0.54706713537137552</v>
      </c>
      <c r="E65"/>
      <c r="F65"/>
      <c r="G65"/>
      <c r="H65"/>
      <c r="I65"/>
      <c r="J65"/>
      <c r="K65"/>
      <c r="L65"/>
      <c r="M65"/>
      <c r="N65"/>
      <c r="O65"/>
      <c r="P65"/>
      <c r="S65"/>
    </row>
    <row r="66" spans="1:19" s="12" customFormat="1" x14ac:dyDescent="0.35">
      <c r="A66" s="25" t="s">
        <v>56</v>
      </c>
      <c r="B66" s="25" t="s">
        <v>49</v>
      </c>
      <c r="C66"/>
      <c r="D66" s="26">
        <f>IF(C61="Al",N$48,N$55)</f>
        <v>0.50857940615180453</v>
      </c>
      <c r="E66"/>
      <c r="F66"/>
      <c r="G66"/>
      <c r="H66"/>
      <c r="I66"/>
      <c r="J66"/>
      <c r="K66"/>
      <c r="L66"/>
      <c r="M66"/>
      <c r="N66"/>
      <c r="O66"/>
      <c r="P66"/>
      <c r="S66"/>
    </row>
    <row r="67" spans="1:19" s="12" customFormat="1" x14ac:dyDescent="0.35">
      <c r="A67" s="25" t="s">
        <v>57</v>
      </c>
      <c r="B67" s="25" t="s">
        <v>16</v>
      </c>
      <c r="C67" t="s">
        <v>27</v>
      </c>
      <c r="D67" s="26">
        <f>IF(C67="Al",N$43,N$50)</f>
        <v>0.42821748477161148</v>
      </c>
      <c r="E67"/>
      <c r="F67"/>
      <c r="G67"/>
      <c r="H67"/>
      <c r="I67"/>
      <c r="J67"/>
      <c r="K67"/>
      <c r="L67"/>
      <c r="M67"/>
      <c r="N67"/>
      <c r="O67"/>
      <c r="P67"/>
      <c r="S67"/>
    </row>
    <row r="68" spans="1:19" s="12" customFormat="1" x14ac:dyDescent="0.35">
      <c r="A68" s="25" t="s">
        <v>57</v>
      </c>
      <c r="B68" s="25" t="s">
        <v>13</v>
      </c>
      <c r="C68"/>
      <c r="D68" s="26">
        <f>IF(C67="Al",N$44,N$51)</f>
        <v>0.55530426073901928</v>
      </c>
      <c r="E68"/>
      <c r="F68"/>
      <c r="G68"/>
      <c r="H68"/>
      <c r="I68"/>
      <c r="J68"/>
      <c r="K68"/>
      <c r="L68"/>
      <c r="M68"/>
      <c r="N68"/>
      <c r="O68"/>
      <c r="P68"/>
      <c r="S68"/>
    </row>
    <row r="69" spans="1:19" s="12" customFormat="1" x14ac:dyDescent="0.35">
      <c r="A69" s="25" t="s">
        <v>57</v>
      </c>
      <c r="B69" s="25" t="s">
        <v>14</v>
      </c>
      <c r="C69"/>
      <c r="D69" s="26">
        <f>IF(C67="Al",N$45,N$52)</f>
        <v>0.53854280279231548</v>
      </c>
      <c r="E69"/>
      <c r="F69"/>
      <c r="G69"/>
      <c r="H69"/>
      <c r="I69"/>
      <c r="J69"/>
      <c r="K69"/>
      <c r="L69"/>
      <c r="M69"/>
      <c r="N69"/>
      <c r="O69"/>
      <c r="P69"/>
      <c r="S69"/>
    </row>
    <row r="70" spans="1:19" s="12" customFormat="1" x14ac:dyDescent="0.35">
      <c r="A70" s="25" t="s">
        <v>57</v>
      </c>
      <c r="B70" s="25" t="s">
        <v>48</v>
      </c>
      <c r="C70"/>
      <c r="D70" s="26">
        <f>IF(C67="Al",N$46,N$53)</f>
        <v>0.46874505158163876</v>
      </c>
      <c r="E70"/>
      <c r="F70"/>
      <c r="G70"/>
      <c r="H70"/>
      <c r="I70"/>
      <c r="J70"/>
      <c r="K70"/>
      <c r="L70"/>
      <c r="M70"/>
      <c r="N70"/>
      <c r="O70"/>
      <c r="P70"/>
      <c r="S70"/>
    </row>
    <row r="71" spans="1:19" s="12" customFormat="1" x14ac:dyDescent="0.35">
      <c r="A71" s="25" t="s">
        <v>57</v>
      </c>
      <c r="B71" s="25" t="s">
        <v>31</v>
      </c>
      <c r="C71"/>
      <c r="D71" s="26">
        <f>IF(C67="Al",N$47,N$54)</f>
        <v>0.54706713537137552</v>
      </c>
      <c r="E71"/>
      <c r="F71"/>
      <c r="G71"/>
      <c r="H71"/>
      <c r="I71"/>
      <c r="J71"/>
      <c r="K71"/>
      <c r="L71"/>
      <c r="M71"/>
      <c r="N71"/>
      <c r="O71"/>
      <c r="P71"/>
      <c r="S71"/>
    </row>
    <row r="72" spans="1:19" s="12" customFormat="1" x14ac:dyDescent="0.35">
      <c r="A72" s="25" t="s">
        <v>57</v>
      </c>
      <c r="B72" s="25" t="s">
        <v>49</v>
      </c>
      <c r="C72"/>
      <c r="D72" s="26">
        <f>IF(C67="Al",N$48,N$55)</f>
        <v>0.50857940615180453</v>
      </c>
      <c r="E72"/>
      <c r="F72"/>
      <c r="G72"/>
      <c r="H72"/>
      <c r="I72"/>
      <c r="J72"/>
      <c r="K72"/>
      <c r="L72"/>
      <c r="M72"/>
      <c r="N72"/>
      <c r="O72"/>
      <c r="P72"/>
      <c r="S72"/>
    </row>
    <row r="73" spans="1:19" s="12" customFormat="1" x14ac:dyDescent="0.35">
      <c r="A73" s="25" t="s">
        <v>58</v>
      </c>
      <c r="B73" s="25" t="s">
        <v>16</v>
      </c>
      <c r="C73" t="s">
        <v>27</v>
      </c>
      <c r="D73" s="26">
        <f>IF(C73="Al",N$43,N$50)</f>
        <v>0.42821748477161148</v>
      </c>
      <c r="E73"/>
      <c r="F73"/>
      <c r="G73"/>
      <c r="H73"/>
      <c r="I73"/>
      <c r="J73"/>
      <c r="K73"/>
      <c r="L73"/>
      <c r="M73"/>
      <c r="N73"/>
      <c r="O73"/>
      <c r="P73"/>
      <c r="S73"/>
    </row>
    <row r="74" spans="1:19" s="12" customFormat="1" x14ac:dyDescent="0.35">
      <c r="A74" s="25" t="s">
        <v>58</v>
      </c>
      <c r="B74" s="25" t="s">
        <v>13</v>
      </c>
      <c r="C74"/>
      <c r="D74" s="26">
        <f>IF(C73="Al",N$44,N$51)</f>
        <v>0.55530426073901928</v>
      </c>
      <c r="E74"/>
      <c r="F74"/>
      <c r="G74"/>
      <c r="H74"/>
      <c r="I74"/>
      <c r="J74"/>
      <c r="K74"/>
      <c r="L74"/>
      <c r="M74"/>
      <c r="N74"/>
      <c r="O74"/>
      <c r="P74"/>
      <c r="S74"/>
    </row>
    <row r="75" spans="1:19" s="12" customFormat="1" x14ac:dyDescent="0.35">
      <c r="A75" s="25" t="s">
        <v>58</v>
      </c>
      <c r="B75" s="25" t="s">
        <v>14</v>
      </c>
      <c r="C75"/>
      <c r="D75" s="26">
        <f>IF(C73="Al",N$45,N$52)</f>
        <v>0.53854280279231548</v>
      </c>
      <c r="E75"/>
      <c r="F75"/>
      <c r="G75"/>
      <c r="H75"/>
      <c r="I75"/>
      <c r="J75"/>
      <c r="K75"/>
      <c r="L75"/>
      <c r="M75"/>
      <c r="N75"/>
      <c r="O75"/>
      <c r="P75"/>
      <c r="S75"/>
    </row>
    <row r="76" spans="1:19" s="12" customFormat="1" x14ac:dyDescent="0.35">
      <c r="A76" s="25" t="s">
        <v>58</v>
      </c>
      <c r="B76" s="25" t="s">
        <v>48</v>
      </c>
      <c r="C76"/>
      <c r="D76" s="26">
        <f>IF(C73="Al",N$46,N$53)</f>
        <v>0.46874505158163876</v>
      </c>
      <c r="E76"/>
      <c r="F76"/>
      <c r="G76"/>
      <c r="H76"/>
      <c r="I76"/>
      <c r="J76"/>
      <c r="K76" s="6"/>
      <c r="L76" s="6"/>
      <c r="M76" s="6"/>
      <c r="N76" s="6"/>
      <c r="O76" s="6"/>
      <c r="P76" s="6"/>
      <c r="S76" s="6"/>
    </row>
    <row r="77" spans="1:19" s="12" customFormat="1" x14ac:dyDescent="0.35">
      <c r="A77" s="25" t="s">
        <v>58</v>
      </c>
      <c r="B77" s="25" t="s">
        <v>31</v>
      </c>
      <c r="C77"/>
      <c r="D77" s="26">
        <f>IF(C73="Al",N$47,N$54)</f>
        <v>0.54706713537137552</v>
      </c>
      <c r="E77"/>
      <c r="F77"/>
      <c r="G77"/>
      <c r="H77"/>
      <c r="I77"/>
      <c r="J77"/>
      <c r="K77" s="6"/>
      <c r="L77" s="6"/>
      <c r="M77" s="6"/>
      <c r="N77" s="6"/>
      <c r="O77" s="6"/>
      <c r="P77" s="6"/>
      <c r="S77" s="6"/>
    </row>
    <row r="78" spans="1:19" s="12" customFormat="1" x14ac:dyDescent="0.35">
      <c r="A78" s="25" t="s">
        <v>58</v>
      </c>
      <c r="B78" s="25" t="s">
        <v>49</v>
      </c>
      <c r="C78"/>
      <c r="D78" s="26">
        <f>IF(C73="Al",N$48,N$55)</f>
        <v>0.50857940615180453</v>
      </c>
      <c r="E78"/>
      <c r="F78"/>
      <c r="G78"/>
      <c r="H78"/>
      <c r="I78"/>
      <c r="J78"/>
      <c r="K78" s="6"/>
      <c r="L78" s="6"/>
      <c r="M78" s="6"/>
      <c r="N78" s="6"/>
      <c r="O78" s="6"/>
      <c r="P78" s="6"/>
      <c r="S78" s="6"/>
    </row>
    <row r="79" spans="1:19" s="12" customFormat="1" x14ac:dyDescent="0.35">
      <c r="A79" s="25" t="s">
        <v>59</v>
      </c>
      <c r="B79" s="25" t="s">
        <v>16</v>
      </c>
      <c r="C79" t="s">
        <v>27</v>
      </c>
      <c r="D79" s="26">
        <f>IF(C79="Al",N$43,N$50)</f>
        <v>0.42821748477161148</v>
      </c>
      <c r="E79"/>
      <c r="F79"/>
      <c r="G79"/>
      <c r="H79"/>
      <c r="I79"/>
      <c r="K79" s="6"/>
      <c r="L79" s="6"/>
      <c r="M79" s="6"/>
      <c r="N79" s="19"/>
      <c r="O79" s="36"/>
    </row>
    <row r="80" spans="1:19" s="12" customFormat="1" x14ac:dyDescent="0.35">
      <c r="A80" s="25" t="s">
        <v>59</v>
      </c>
      <c r="B80" s="25" t="s">
        <v>13</v>
      </c>
      <c r="C80"/>
      <c r="D80" s="26">
        <f>IF(C79="Al",N$44,N$51)</f>
        <v>0.55530426073901928</v>
      </c>
      <c r="E80"/>
      <c r="F80"/>
      <c r="G80"/>
      <c r="H80"/>
      <c r="I80"/>
      <c r="K80" s="6"/>
      <c r="L80" s="6"/>
      <c r="M80" s="6"/>
      <c r="N80" s="19"/>
    </row>
    <row r="81" spans="1:19" s="12" customFormat="1" x14ac:dyDescent="0.35">
      <c r="A81" s="25" t="s">
        <v>59</v>
      </c>
      <c r="B81" s="25" t="s">
        <v>14</v>
      </c>
      <c r="C81"/>
      <c r="D81" s="26">
        <f>IF(C79="Al",N$45,N$52)</f>
        <v>0.53854280279231548</v>
      </c>
      <c r="E81"/>
      <c r="F81"/>
      <c r="G81"/>
      <c r="H81"/>
      <c r="I81"/>
      <c r="K81" s="6"/>
      <c r="L81" s="6"/>
      <c r="M81" s="6"/>
      <c r="N81" s="19"/>
    </row>
    <row r="82" spans="1:19" s="12" customFormat="1" x14ac:dyDescent="0.35">
      <c r="A82" s="25" t="s">
        <v>59</v>
      </c>
      <c r="B82" s="25" t="s">
        <v>48</v>
      </c>
      <c r="C82"/>
      <c r="D82" s="26">
        <f>IF(C79="Al",N$46,N$53)</f>
        <v>0.46874505158163876</v>
      </c>
      <c r="E82"/>
      <c r="F82"/>
      <c r="G82"/>
      <c r="H82"/>
      <c r="I82"/>
      <c r="K82" s="6"/>
      <c r="L82" s="6"/>
      <c r="M82" s="6"/>
      <c r="N82" s="19"/>
      <c r="O82" s="6"/>
    </row>
    <row r="83" spans="1:19" s="12" customFormat="1" x14ac:dyDescent="0.35">
      <c r="A83" s="25" t="s">
        <v>59</v>
      </c>
      <c r="B83" s="25" t="s">
        <v>31</v>
      </c>
      <c r="C83"/>
      <c r="D83" s="26">
        <f>IF(C79="Al",N$47,N$54)</f>
        <v>0.54706713537137552</v>
      </c>
      <c r="E83"/>
      <c r="F83"/>
      <c r="G83"/>
      <c r="H83"/>
      <c r="I83"/>
      <c r="K83" s="6"/>
      <c r="L83" s="6"/>
      <c r="M83" s="6"/>
      <c r="N83" s="19"/>
      <c r="O83" s="21"/>
    </row>
    <row r="84" spans="1:19" s="12" customFormat="1" x14ac:dyDescent="0.35">
      <c r="A84" s="25" t="s">
        <v>59</v>
      </c>
      <c r="B84" s="25" t="s">
        <v>49</v>
      </c>
      <c r="C84"/>
      <c r="D84" s="26">
        <f>IF(C79="Al",N$48,N$55)</f>
        <v>0.50857940615180453</v>
      </c>
      <c r="E84"/>
      <c r="F84"/>
      <c r="G84"/>
      <c r="H84"/>
      <c r="I84"/>
      <c r="K84" s="6"/>
      <c r="L84" s="6"/>
      <c r="M84" s="6"/>
      <c r="N84" s="19"/>
      <c r="O84" s="21"/>
    </row>
    <row r="85" spans="1:19" s="12" customFormat="1" x14ac:dyDescent="0.35">
      <c r="A85" s="25" t="s">
        <v>60</v>
      </c>
      <c r="B85" s="25" t="s">
        <v>16</v>
      </c>
      <c r="C85" t="s">
        <v>27</v>
      </c>
      <c r="D85" s="26">
        <f>IF(C85="Al",N$43,N$50)</f>
        <v>0.42821748477161148</v>
      </c>
      <c r="E85"/>
      <c r="F85"/>
      <c r="G85"/>
      <c r="H85"/>
      <c r="I85"/>
      <c r="K85" s="6"/>
      <c r="L85" s="6"/>
      <c r="M85" s="6"/>
    </row>
    <row r="86" spans="1:19" s="12" customFormat="1" x14ac:dyDescent="0.35">
      <c r="A86" s="25" t="s">
        <v>60</v>
      </c>
      <c r="B86" s="25" t="s">
        <v>13</v>
      </c>
      <c r="C86"/>
      <c r="D86" s="26">
        <f>IF(C85="Al",N$44,N$51)</f>
        <v>0.55530426073901928</v>
      </c>
      <c r="E86"/>
      <c r="F86"/>
      <c r="G86"/>
      <c r="H86"/>
      <c r="I86"/>
      <c r="K86" s="6"/>
      <c r="L86" s="6"/>
      <c r="M86" s="6"/>
      <c r="N86" s="19"/>
    </row>
    <row r="87" spans="1:19" s="12" customFormat="1" x14ac:dyDescent="0.35">
      <c r="A87" s="25" t="s">
        <v>60</v>
      </c>
      <c r="B87" s="25" t="s">
        <v>14</v>
      </c>
      <c r="C87"/>
      <c r="D87" s="26">
        <f>IF(C85="Al",N$45,N$52)</f>
        <v>0.53854280279231548</v>
      </c>
      <c r="E87"/>
      <c r="F87"/>
      <c r="G87"/>
      <c r="H87"/>
      <c r="I87"/>
      <c r="K87" s="6"/>
      <c r="L87" s="6"/>
      <c r="M87" s="6"/>
      <c r="N87" s="19"/>
    </row>
    <row r="88" spans="1:19" s="12" customFormat="1" x14ac:dyDescent="0.35">
      <c r="A88" s="25" t="s">
        <v>60</v>
      </c>
      <c r="B88" s="25" t="s">
        <v>48</v>
      </c>
      <c r="C88"/>
      <c r="D88" s="26">
        <f>IF(C85="Al",N$46,N$53)</f>
        <v>0.46874505158163876</v>
      </c>
      <c r="E88"/>
      <c r="F88"/>
      <c r="G88"/>
      <c r="H88"/>
      <c r="I88"/>
      <c r="K88" s="6"/>
      <c r="L88" s="6"/>
      <c r="M88" s="6"/>
      <c r="N88" s="19"/>
    </row>
    <row r="89" spans="1:19" s="12" customFormat="1" x14ac:dyDescent="0.35">
      <c r="A89" s="25" t="s">
        <v>60</v>
      </c>
      <c r="B89" s="25" t="s">
        <v>31</v>
      </c>
      <c r="C89"/>
      <c r="D89" s="26">
        <f>IF(C85="Al",N$47,N$54)</f>
        <v>0.54706713537137552</v>
      </c>
      <c r="E89"/>
      <c r="F89"/>
      <c r="G89"/>
      <c r="H89"/>
      <c r="I89"/>
      <c r="K89" s="6"/>
      <c r="L89" s="6"/>
      <c r="M89" s="6"/>
      <c r="N89" s="19"/>
      <c r="O89" s="21"/>
    </row>
    <row r="90" spans="1:19" s="12" customFormat="1" x14ac:dyDescent="0.35">
      <c r="A90" s="25" t="s">
        <v>60</v>
      </c>
      <c r="B90" s="25" t="s">
        <v>49</v>
      </c>
      <c r="C90"/>
      <c r="D90" s="26">
        <f>IF(C85="Al",N$48,N$55)</f>
        <v>0.50857940615180453</v>
      </c>
      <c r="E90"/>
      <c r="F90"/>
      <c r="G90"/>
      <c r="H90"/>
      <c r="I90"/>
      <c r="K90" s="6"/>
      <c r="L90" s="6"/>
      <c r="M90" s="6"/>
      <c r="N90" s="19"/>
    </row>
    <row r="91" spans="1:19" s="12" customFormat="1" x14ac:dyDescent="0.35">
      <c r="A91" s="25" t="s">
        <v>61</v>
      </c>
      <c r="B91" s="25" t="s">
        <v>16</v>
      </c>
      <c r="C91" t="s">
        <v>27</v>
      </c>
      <c r="D91" s="26">
        <f>IF(C91="Al",N$43,N$50)</f>
        <v>0.42821748477161148</v>
      </c>
      <c r="E91"/>
      <c r="F91"/>
      <c r="G91"/>
      <c r="H91"/>
      <c r="I91"/>
      <c r="K91" s="6"/>
      <c r="L91" s="6"/>
      <c r="M91" s="6"/>
      <c r="N91" s="19"/>
      <c r="O91" s="21"/>
    </row>
    <row r="92" spans="1:19" s="12" customFormat="1" x14ac:dyDescent="0.35">
      <c r="A92" s="25" t="s">
        <v>61</v>
      </c>
      <c r="B92" s="25" t="s">
        <v>13</v>
      </c>
      <c r="C92"/>
      <c r="D92" s="26">
        <f>IF(C91="Al",N$44,N$51)</f>
        <v>0.55530426073901928</v>
      </c>
      <c r="E92"/>
      <c r="F92"/>
      <c r="G92"/>
      <c r="H92"/>
      <c r="I92"/>
      <c r="J92"/>
      <c r="K92" s="6"/>
      <c r="L92" s="6"/>
      <c r="M92" s="6"/>
      <c r="N92" s="6"/>
      <c r="O92" s="6"/>
      <c r="P92" s="6"/>
      <c r="S92" s="6"/>
    </row>
    <row r="93" spans="1:19" s="12" customFormat="1" x14ac:dyDescent="0.35">
      <c r="A93" s="25" t="s">
        <v>61</v>
      </c>
      <c r="B93" s="25" t="s">
        <v>14</v>
      </c>
      <c r="C93"/>
      <c r="D93" s="26">
        <f>IF(C91="Al",N$45,N$52)</f>
        <v>0.53854280279231548</v>
      </c>
      <c r="E93"/>
      <c r="F93"/>
      <c r="G93"/>
      <c r="H93"/>
      <c r="I93"/>
      <c r="J93"/>
      <c r="K93" s="6"/>
      <c r="L93" s="6"/>
      <c r="M93" s="6"/>
      <c r="N93" s="6"/>
      <c r="O93" s="6"/>
      <c r="P93" s="6"/>
      <c r="S93" s="6"/>
    </row>
    <row r="94" spans="1:19" s="12" customFormat="1" x14ac:dyDescent="0.35">
      <c r="A94" s="25" t="s">
        <v>61</v>
      </c>
      <c r="B94" s="25" t="s">
        <v>48</v>
      </c>
      <c r="C94"/>
      <c r="D94" s="26">
        <f>IF(C91="Al",N$46,N$53)</f>
        <v>0.46874505158163876</v>
      </c>
      <c r="E94"/>
      <c r="F94"/>
      <c r="G94"/>
      <c r="H94"/>
      <c r="I94"/>
      <c r="J94"/>
      <c r="K94" s="6"/>
      <c r="L94" s="6"/>
      <c r="M94" s="6"/>
      <c r="N94" s="6"/>
      <c r="O94" s="6"/>
      <c r="P94" s="6"/>
      <c r="S94" s="6"/>
    </row>
    <row r="95" spans="1:19" s="12" customFormat="1" x14ac:dyDescent="0.35">
      <c r="A95" s="25" t="s">
        <v>61</v>
      </c>
      <c r="B95" s="25" t="s">
        <v>31</v>
      </c>
      <c r="C95"/>
      <c r="D95" s="26">
        <f>IF(C91="Al",N$47,N$54)</f>
        <v>0.54706713537137552</v>
      </c>
      <c r="E95"/>
      <c r="F95"/>
      <c r="G95"/>
      <c r="H95"/>
      <c r="I95"/>
      <c r="J95"/>
      <c r="K95" s="6"/>
      <c r="L95" s="6"/>
      <c r="M95" s="6"/>
      <c r="N95" s="6"/>
      <c r="O95" s="6"/>
      <c r="P95" s="6"/>
      <c r="S95" s="6"/>
    </row>
    <row r="96" spans="1:19" s="12" customFormat="1" x14ac:dyDescent="0.35">
      <c r="A96" s="25" t="s">
        <v>61</v>
      </c>
      <c r="B96" s="25" t="s">
        <v>49</v>
      </c>
      <c r="C96"/>
      <c r="D96" s="26">
        <f>IF(C91="Al",N$48,N$55)</f>
        <v>0.50857940615180453</v>
      </c>
      <c r="E96"/>
      <c r="F96"/>
      <c r="G96"/>
      <c r="H96"/>
      <c r="I96"/>
      <c r="J96"/>
      <c r="K96" s="6"/>
      <c r="L96" s="6"/>
      <c r="M96" s="6"/>
      <c r="N96" s="6"/>
      <c r="O96" s="6"/>
      <c r="P96" s="6"/>
      <c r="S96" s="6"/>
    </row>
    <row r="97" spans="1:19" s="12" customFormat="1" x14ac:dyDescent="0.35">
      <c r="A97" s="25" t="s">
        <v>62</v>
      </c>
      <c r="B97" s="25" t="s">
        <v>16</v>
      </c>
      <c r="C97" t="s">
        <v>27</v>
      </c>
      <c r="D97" s="26">
        <f>IF(C97="Al",N$43,N$50)</f>
        <v>0.42821748477161148</v>
      </c>
      <c r="E97"/>
      <c r="F97"/>
      <c r="G97"/>
      <c r="H97"/>
      <c r="I97"/>
      <c r="J97"/>
      <c r="K97" s="6"/>
      <c r="L97" s="6"/>
      <c r="M97" s="6"/>
      <c r="N97" s="6"/>
      <c r="O97" s="6"/>
      <c r="P97" s="6"/>
      <c r="S97" s="6"/>
    </row>
    <row r="98" spans="1:19" s="12" customFormat="1" x14ac:dyDescent="0.35">
      <c r="A98" s="25" t="s">
        <v>62</v>
      </c>
      <c r="B98" s="25" t="s">
        <v>13</v>
      </c>
      <c r="C98"/>
      <c r="D98" s="26">
        <f>IF(C97="Al",N$44,N$51)</f>
        <v>0.55530426073901928</v>
      </c>
      <c r="E98"/>
      <c r="F98"/>
      <c r="G98"/>
      <c r="H98"/>
      <c r="I98"/>
      <c r="J98"/>
      <c r="K98" s="6"/>
      <c r="L98" s="6"/>
      <c r="M98" s="6"/>
      <c r="N98" s="6"/>
      <c r="O98" s="6"/>
      <c r="P98" s="6"/>
      <c r="S98" s="6"/>
    </row>
    <row r="99" spans="1:19" s="12" customFormat="1" x14ac:dyDescent="0.35">
      <c r="A99" s="25" t="s">
        <v>62</v>
      </c>
      <c r="B99" s="25" t="s">
        <v>14</v>
      </c>
      <c r="C99"/>
      <c r="D99" s="26">
        <f>IF(C97="Al",N$45,N$52)</f>
        <v>0.53854280279231548</v>
      </c>
      <c r="E99"/>
      <c r="F99"/>
      <c r="G99"/>
      <c r="H99"/>
      <c r="I99"/>
      <c r="J99"/>
      <c r="K99" s="6"/>
      <c r="L99" s="6"/>
      <c r="M99" s="6"/>
      <c r="N99" s="6"/>
      <c r="O99" s="6"/>
      <c r="P99" s="6"/>
      <c r="S99" s="6"/>
    </row>
    <row r="100" spans="1:19" s="12" customFormat="1" x14ac:dyDescent="0.35">
      <c r="A100" s="25" t="s">
        <v>62</v>
      </c>
      <c r="B100" s="25" t="s">
        <v>48</v>
      </c>
      <c r="C100"/>
      <c r="D100" s="26">
        <f>IF(C97="Al",N$46,N$53)</f>
        <v>0.46874505158163876</v>
      </c>
      <c r="E100"/>
      <c r="F100"/>
      <c r="G100"/>
      <c r="H100"/>
      <c r="I100"/>
      <c r="J100"/>
      <c r="K100" s="6"/>
      <c r="L100" s="6"/>
      <c r="M100" s="6"/>
      <c r="N100" s="6"/>
      <c r="O100" s="6"/>
      <c r="P100" s="6"/>
      <c r="S100" s="6"/>
    </row>
    <row r="101" spans="1:19" s="12" customFormat="1" x14ac:dyDescent="0.35">
      <c r="A101" s="25" t="s">
        <v>62</v>
      </c>
      <c r="B101" s="25" t="s">
        <v>31</v>
      </c>
      <c r="C101"/>
      <c r="D101" s="26">
        <f>IF(C97="Al",N$47,N$54)</f>
        <v>0.54706713537137552</v>
      </c>
      <c r="E101"/>
      <c r="F101"/>
      <c r="G101"/>
      <c r="H101"/>
      <c r="I101"/>
      <c r="J101"/>
      <c r="K101" s="6"/>
      <c r="L101" s="6"/>
      <c r="M101" s="6"/>
      <c r="N101" s="6"/>
      <c r="O101" s="6"/>
      <c r="P101" s="6"/>
      <c r="S101" s="6"/>
    </row>
    <row r="102" spans="1:19" s="12" customFormat="1" x14ac:dyDescent="0.35">
      <c r="A102" s="25" t="s">
        <v>62</v>
      </c>
      <c r="B102" s="25" t="s">
        <v>49</v>
      </c>
      <c r="C102"/>
      <c r="D102" s="26">
        <f>IF(C97="Al",N$48,N$55)</f>
        <v>0.50857940615180453</v>
      </c>
      <c r="E102"/>
      <c r="F102"/>
      <c r="G102"/>
      <c r="H102"/>
      <c r="I102"/>
      <c r="J102"/>
      <c r="K102" s="6"/>
      <c r="L102" s="6"/>
      <c r="M102" s="6"/>
      <c r="N102" s="6"/>
      <c r="O102" s="6"/>
      <c r="P102" s="6"/>
      <c r="S102" s="6"/>
    </row>
    <row r="103" spans="1:19" s="12" customFormat="1" x14ac:dyDescent="0.35">
      <c r="A103" s="25" t="s">
        <v>63</v>
      </c>
      <c r="B103" s="25" t="s">
        <v>16</v>
      </c>
      <c r="C103" t="s">
        <v>27</v>
      </c>
      <c r="D103" s="26">
        <f>IF(C103="Al",N$43,N$50)</f>
        <v>0.42821748477161148</v>
      </c>
      <c r="E103"/>
      <c r="F103"/>
      <c r="G103"/>
      <c r="H103"/>
      <c r="I103"/>
      <c r="J103"/>
      <c r="K103" s="6"/>
      <c r="L103" s="6"/>
      <c r="M103" s="6"/>
      <c r="N103" s="6"/>
      <c r="O103" s="6"/>
      <c r="P103" s="6"/>
      <c r="S103" s="6"/>
    </row>
    <row r="104" spans="1:19" s="12" customFormat="1" x14ac:dyDescent="0.35">
      <c r="A104" s="25" t="s">
        <v>63</v>
      </c>
      <c r="B104" s="25" t="s">
        <v>13</v>
      </c>
      <c r="C104"/>
      <c r="D104" s="26">
        <f>IF(C103="Al",N$44,N$51)</f>
        <v>0.55530426073901928</v>
      </c>
      <c r="E104"/>
      <c r="F104"/>
      <c r="G104"/>
      <c r="H104"/>
      <c r="I104"/>
      <c r="J104"/>
      <c r="K104" s="6"/>
      <c r="L104" s="6"/>
      <c r="M104" s="6"/>
      <c r="N104" s="6"/>
      <c r="O104" s="6"/>
      <c r="P104" s="6"/>
      <c r="S104" s="6"/>
    </row>
    <row r="105" spans="1:19" s="12" customFormat="1" x14ac:dyDescent="0.35">
      <c r="A105" s="25" t="s">
        <v>63</v>
      </c>
      <c r="B105" s="25" t="s">
        <v>14</v>
      </c>
      <c r="C105"/>
      <c r="D105" s="26">
        <f>IF(C103="Al",N$45,N$52)</f>
        <v>0.53854280279231548</v>
      </c>
      <c r="E105"/>
      <c r="F105"/>
      <c r="G105"/>
      <c r="H105"/>
      <c r="I105"/>
      <c r="J105"/>
      <c r="K105" s="6"/>
      <c r="L105" s="6"/>
      <c r="M105" s="6"/>
      <c r="N105" s="6"/>
      <c r="O105" s="6"/>
      <c r="P105" s="6"/>
      <c r="S105" s="6"/>
    </row>
    <row r="106" spans="1:19" s="12" customFormat="1" x14ac:dyDescent="0.35">
      <c r="A106" s="25" t="s">
        <v>63</v>
      </c>
      <c r="B106" s="25" t="s">
        <v>48</v>
      </c>
      <c r="C106"/>
      <c r="D106" s="26">
        <f>IF(C103="Al",N$46,N$53)</f>
        <v>0.46874505158163876</v>
      </c>
      <c r="E106"/>
      <c r="F106"/>
      <c r="G106"/>
      <c r="H106"/>
      <c r="I106"/>
      <c r="J106"/>
      <c r="K106" s="6"/>
      <c r="L106" s="6"/>
      <c r="M106" s="6"/>
      <c r="N106" s="6"/>
      <c r="O106" s="6"/>
      <c r="P106" s="6"/>
      <c r="S106" s="6"/>
    </row>
    <row r="107" spans="1:19" s="12" customFormat="1" x14ac:dyDescent="0.35">
      <c r="A107" s="25" t="s">
        <v>63</v>
      </c>
      <c r="B107" s="25" t="s">
        <v>31</v>
      </c>
      <c r="C107"/>
      <c r="D107" s="26">
        <f>IF(C103="Al",N$47,N$54)</f>
        <v>0.54706713537137552</v>
      </c>
      <c r="E107"/>
      <c r="F107"/>
      <c r="G107"/>
      <c r="H107"/>
      <c r="I107"/>
      <c r="J107"/>
      <c r="K107" s="6"/>
      <c r="L107" s="6"/>
      <c r="M107" s="6"/>
      <c r="N107" s="6"/>
      <c r="O107" s="6"/>
      <c r="P107" s="6"/>
      <c r="S107" s="6"/>
    </row>
    <row r="108" spans="1:19" s="12" customFormat="1" x14ac:dyDescent="0.35">
      <c r="A108" s="25" t="s">
        <v>63</v>
      </c>
      <c r="B108" s="25" t="s">
        <v>49</v>
      </c>
      <c r="C108"/>
      <c r="D108" s="26">
        <f>IF(C103="Al",N$48,N$55)</f>
        <v>0.50857940615180453</v>
      </c>
      <c r="E108"/>
      <c r="F108"/>
      <c r="G108"/>
      <c r="H108"/>
      <c r="I108"/>
      <c r="J108"/>
      <c r="K108" s="6"/>
      <c r="L108" s="6"/>
      <c r="M108" s="6"/>
      <c r="N108" s="6"/>
      <c r="O108" s="6"/>
      <c r="P108" s="6"/>
      <c r="S108" s="6"/>
    </row>
    <row r="109" spans="1:19" s="12" customFormat="1" x14ac:dyDescent="0.35">
      <c r="A109" s="25" t="s">
        <v>64</v>
      </c>
      <c r="B109" s="25" t="s">
        <v>16</v>
      </c>
      <c r="C109" t="s">
        <v>27</v>
      </c>
      <c r="D109" s="26">
        <f>IF(C109="Al",N$43,N$50)</f>
        <v>0.42821748477161148</v>
      </c>
      <c r="E109"/>
      <c r="F109"/>
      <c r="G109"/>
      <c r="H109"/>
      <c r="I109"/>
      <c r="J109"/>
      <c r="K109" s="6"/>
      <c r="L109" s="6"/>
      <c r="M109" s="6"/>
      <c r="N109" s="6"/>
      <c r="O109" s="6"/>
      <c r="P109" s="6"/>
      <c r="S109" s="6"/>
    </row>
    <row r="110" spans="1:19" s="12" customFormat="1" x14ac:dyDescent="0.35">
      <c r="A110" s="25" t="s">
        <v>64</v>
      </c>
      <c r="B110" s="25" t="s">
        <v>13</v>
      </c>
      <c r="C110"/>
      <c r="D110" s="26">
        <f>IF(C109="Al",N$44,N$51)</f>
        <v>0.55530426073901928</v>
      </c>
      <c r="E110"/>
      <c r="F110"/>
      <c r="G110"/>
      <c r="H110"/>
      <c r="I110"/>
      <c r="J110"/>
      <c r="K110" s="6"/>
      <c r="L110" s="6"/>
      <c r="M110" s="6"/>
      <c r="N110" s="6"/>
      <c r="O110" s="6"/>
      <c r="P110" s="6"/>
      <c r="S110" s="6"/>
    </row>
    <row r="111" spans="1:19" s="12" customFormat="1" x14ac:dyDescent="0.35">
      <c r="A111" s="25" t="s">
        <v>64</v>
      </c>
      <c r="B111" s="25" t="s">
        <v>14</v>
      </c>
      <c r="C111"/>
      <c r="D111" s="26">
        <f>IF(C109="Al",N$45,N$52)</f>
        <v>0.53854280279231548</v>
      </c>
      <c r="E111"/>
      <c r="F111"/>
      <c r="G111"/>
      <c r="H111"/>
      <c r="I111"/>
      <c r="J111"/>
      <c r="K111" s="6"/>
      <c r="L111" s="6"/>
      <c r="M111" s="6"/>
      <c r="N111" s="6"/>
      <c r="O111" s="6"/>
      <c r="P111" s="6"/>
      <c r="S111" s="6"/>
    </row>
    <row r="112" spans="1:19" s="12" customFormat="1" x14ac:dyDescent="0.35">
      <c r="A112" s="25" t="s">
        <v>64</v>
      </c>
      <c r="B112" s="25" t="s">
        <v>48</v>
      </c>
      <c r="C112"/>
      <c r="D112" s="26">
        <f>IF(C109="Al",N$46,N$53)</f>
        <v>0.46874505158163876</v>
      </c>
      <c r="E112"/>
      <c r="F112"/>
      <c r="G112"/>
      <c r="H112"/>
      <c r="I112"/>
      <c r="J112"/>
      <c r="K112" s="6"/>
      <c r="L112" s="6"/>
      <c r="M112" s="6"/>
      <c r="N112" s="6"/>
      <c r="O112" s="6"/>
      <c r="P112" s="6"/>
      <c r="S112" s="6"/>
    </row>
    <row r="113" spans="1:19" s="12" customFormat="1" x14ac:dyDescent="0.35">
      <c r="A113" s="25" t="s">
        <v>64</v>
      </c>
      <c r="B113" s="25" t="s">
        <v>31</v>
      </c>
      <c r="C113"/>
      <c r="D113" s="26">
        <f>IF(C109="Al",N$47,N$54)</f>
        <v>0.54706713537137552</v>
      </c>
      <c r="E113"/>
      <c r="F113"/>
      <c r="G113"/>
      <c r="H113"/>
      <c r="I113"/>
      <c r="J113"/>
      <c r="K113" s="6"/>
      <c r="L113" s="6"/>
      <c r="M113" s="6"/>
      <c r="N113" s="6"/>
      <c r="O113" s="6"/>
      <c r="P113" s="6"/>
      <c r="S113" s="6"/>
    </row>
    <row r="114" spans="1:19" s="12" customFormat="1" x14ac:dyDescent="0.35">
      <c r="A114" s="25" t="s">
        <v>64</v>
      </c>
      <c r="B114" s="25" t="s">
        <v>49</v>
      </c>
      <c r="C114"/>
      <c r="D114" s="26">
        <f>IF(C109="Al",N$48,N$55)</f>
        <v>0.50857940615180453</v>
      </c>
      <c r="E114"/>
      <c r="F114"/>
      <c r="G114"/>
      <c r="H114"/>
      <c r="I114"/>
      <c r="J114"/>
      <c r="K114" s="6"/>
      <c r="L114" s="6"/>
      <c r="M114" s="6"/>
      <c r="N114" s="6"/>
      <c r="O114" s="6"/>
      <c r="P114" s="6"/>
      <c r="S114" s="6"/>
    </row>
    <row r="115" spans="1:19" s="12" customFormat="1" x14ac:dyDescent="0.35">
      <c r="A115" s="25" t="s">
        <v>65</v>
      </c>
      <c r="B115" s="25" t="s">
        <v>16</v>
      </c>
      <c r="C115" t="s">
        <v>27</v>
      </c>
      <c r="D115" s="26">
        <f>IF(C115="Al",N$43,N$50)</f>
        <v>0.42821748477161148</v>
      </c>
      <c r="E115"/>
      <c r="F115"/>
      <c r="G115"/>
      <c r="H115"/>
      <c r="I115"/>
      <c r="K115" s="6"/>
      <c r="L115" s="6"/>
      <c r="M115" s="6"/>
      <c r="N115" s="21"/>
      <c r="O115" s="36"/>
      <c r="P115" s="19"/>
    </row>
    <row r="116" spans="1:19" s="12" customFormat="1" x14ac:dyDescent="0.35">
      <c r="A116" s="25" t="s">
        <v>65</v>
      </c>
      <c r="B116" s="25" t="s">
        <v>13</v>
      </c>
      <c r="C116"/>
      <c r="D116" s="26">
        <f>IF(C115="Al",N$44,N$51)</f>
        <v>0.55530426073901928</v>
      </c>
      <c r="E116"/>
      <c r="F116"/>
      <c r="G116"/>
      <c r="H116"/>
      <c r="I116"/>
      <c r="K116" s="6"/>
      <c r="L116" s="6"/>
      <c r="M116" s="6"/>
      <c r="N116" s="21"/>
      <c r="P116" s="19"/>
    </row>
    <row r="117" spans="1:19" s="12" customFormat="1" x14ac:dyDescent="0.35">
      <c r="A117" s="25" t="s">
        <v>65</v>
      </c>
      <c r="B117" s="25" t="s">
        <v>14</v>
      </c>
      <c r="C117"/>
      <c r="D117" s="26">
        <f>IF(C115="Al",N$45,N$52)</f>
        <v>0.53854280279231548</v>
      </c>
      <c r="E117"/>
      <c r="F117"/>
      <c r="G117"/>
      <c r="H117"/>
      <c r="I117"/>
      <c r="K117" s="6"/>
      <c r="L117" s="6"/>
      <c r="M117" s="6"/>
      <c r="N117" s="21"/>
      <c r="P117" s="19"/>
    </row>
    <row r="118" spans="1:19" s="12" customFormat="1" x14ac:dyDescent="0.35">
      <c r="A118" s="25" t="s">
        <v>65</v>
      </c>
      <c r="B118" s="25" t="s">
        <v>48</v>
      </c>
      <c r="C118"/>
      <c r="D118" s="26">
        <f>IF(C115="Al",N$46,N$53)</f>
        <v>0.46874505158163876</v>
      </c>
      <c r="E118"/>
      <c r="F118"/>
      <c r="G118"/>
      <c r="H118"/>
      <c r="I118"/>
      <c r="K118" s="6"/>
      <c r="L118" s="6"/>
      <c r="M118" s="6"/>
      <c r="N118" s="21"/>
      <c r="O118" s="6"/>
      <c r="P118" s="19"/>
    </row>
    <row r="119" spans="1:19" s="12" customFormat="1" x14ac:dyDescent="0.35">
      <c r="A119" s="25" t="s">
        <v>65</v>
      </c>
      <c r="B119" s="25" t="s">
        <v>31</v>
      </c>
      <c r="C119"/>
      <c r="D119" s="26">
        <f>IF(C115="Al",N$47,N$54)</f>
        <v>0.54706713537137552</v>
      </c>
      <c r="E119"/>
      <c r="F119"/>
      <c r="G119"/>
      <c r="H119"/>
      <c r="I119"/>
      <c r="K119" s="6"/>
      <c r="L119" s="6"/>
      <c r="M119" s="6"/>
      <c r="N119" s="21"/>
      <c r="O119" s="21"/>
      <c r="P119" s="19"/>
    </row>
    <row r="120" spans="1:19" s="12" customFormat="1" x14ac:dyDescent="0.35">
      <c r="A120" s="25" t="s">
        <v>65</v>
      </c>
      <c r="B120" s="25" t="s">
        <v>49</v>
      </c>
      <c r="C120"/>
      <c r="D120" s="26">
        <f>IF(C115="Al",N$48,N$55)</f>
        <v>0.50857940615180453</v>
      </c>
      <c r="E120"/>
      <c r="F120"/>
      <c r="G120"/>
      <c r="H120"/>
      <c r="I120"/>
      <c r="K120" s="6"/>
      <c r="L120" s="6"/>
      <c r="M120" s="6"/>
      <c r="N120" s="21"/>
      <c r="O120" s="21"/>
      <c r="P120" s="19"/>
    </row>
    <row r="121" spans="1:19" s="12" customFormat="1" x14ac:dyDescent="0.35">
      <c r="A121" s="25" t="s">
        <v>66</v>
      </c>
      <c r="B121" s="25" t="s">
        <v>16</v>
      </c>
      <c r="C121" t="s">
        <v>27</v>
      </c>
      <c r="D121" s="26">
        <f>IF(C121="Al",N$43,N$50)</f>
        <v>0.42821748477161148</v>
      </c>
      <c r="E121"/>
      <c r="F121"/>
      <c r="G121"/>
      <c r="H121"/>
      <c r="I121"/>
      <c r="K121" s="6"/>
      <c r="L121" s="6"/>
      <c r="M121" s="6"/>
    </row>
    <row r="122" spans="1:19" s="12" customFormat="1" x14ac:dyDescent="0.35">
      <c r="A122" s="25" t="s">
        <v>66</v>
      </c>
      <c r="B122" s="25" t="s">
        <v>13</v>
      </c>
      <c r="C122"/>
      <c r="D122" s="26">
        <f>IF(C121="Al",N$44,N$51)</f>
        <v>0.55530426073901928</v>
      </c>
      <c r="E122"/>
      <c r="F122"/>
      <c r="G122"/>
      <c r="H122"/>
      <c r="I122"/>
      <c r="K122" s="6"/>
      <c r="L122" s="6"/>
      <c r="M122" s="6"/>
      <c r="N122" s="21"/>
      <c r="P122" s="19"/>
    </row>
    <row r="123" spans="1:19" s="12" customFormat="1" x14ac:dyDescent="0.35">
      <c r="A123" s="25" t="s">
        <v>66</v>
      </c>
      <c r="B123" s="25" t="s">
        <v>14</v>
      </c>
      <c r="C123"/>
      <c r="D123" s="26">
        <f>IF(C121="Al",N$45,N$52)</f>
        <v>0.53854280279231548</v>
      </c>
      <c r="E123"/>
      <c r="F123"/>
      <c r="G123"/>
      <c r="H123"/>
      <c r="I123"/>
      <c r="K123" s="6"/>
      <c r="L123" s="6"/>
      <c r="M123" s="6"/>
      <c r="N123" s="21"/>
      <c r="P123" s="19"/>
    </row>
    <row r="124" spans="1:19" s="12" customFormat="1" x14ac:dyDescent="0.35">
      <c r="A124" s="25" t="s">
        <v>66</v>
      </c>
      <c r="B124" s="25" t="s">
        <v>48</v>
      </c>
      <c r="C124"/>
      <c r="D124" s="26">
        <f>IF(C121="Al",N$46,N$53)</f>
        <v>0.46874505158163876</v>
      </c>
      <c r="E124"/>
      <c r="F124"/>
      <c r="G124"/>
      <c r="H124"/>
      <c r="I124"/>
      <c r="K124" s="6"/>
      <c r="L124" s="6"/>
      <c r="M124" s="6"/>
      <c r="N124" s="21"/>
      <c r="P124" s="19"/>
    </row>
    <row r="125" spans="1:19" s="12" customFormat="1" x14ac:dyDescent="0.35">
      <c r="A125" s="25" t="s">
        <v>66</v>
      </c>
      <c r="B125" s="25" t="s">
        <v>31</v>
      </c>
      <c r="C125"/>
      <c r="D125" s="26">
        <f>IF(C121="Al",N$47,N$54)</f>
        <v>0.54706713537137552</v>
      </c>
      <c r="E125"/>
      <c r="F125"/>
      <c r="G125"/>
      <c r="H125"/>
      <c r="I125"/>
      <c r="K125" s="6"/>
      <c r="L125" s="6"/>
      <c r="M125" s="6"/>
      <c r="N125" s="21"/>
      <c r="O125" s="21"/>
      <c r="P125" s="19"/>
    </row>
    <row r="126" spans="1:19" s="12" customFormat="1" x14ac:dyDescent="0.35">
      <c r="A126" s="25" t="s">
        <v>66</v>
      </c>
      <c r="B126" s="25" t="s">
        <v>49</v>
      </c>
      <c r="C126"/>
      <c r="D126" s="26">
        <f>IF(C121="Al",N$48,N$55)</f>
        <v>0.50857940615180453</v>
      </c>
      <c r="E126"/>
      <c r="F126"/>
      <c r="G126"/>
      <c r="H126"/>
      <c r="I126"/>
      <c r="K126" s="6"/>
      <c r="L126" s="6"/>
      <c r="M126" s="6"/>
      <c r="N126" s="21"/>
      <c r="P126" s="19"/>
    </row>
    <row r="127" spans="1:19" s="12" customFormat="1" x14ac:dyDescent="0.35">
      <c r="A127" s="25" t="s">
        <v>67</v>
      </c>
      <c r="B127" s="25" t="s">
        <v>16</v>
      </c>
      <c r="C127" t="s">
        <v>27</v>
      </c>
      <c r="D127" s="26">
        <f>IF(C127="Al",N$43,N$50)</f>
        <v>0.42821748477161148</v>
      </c>
      <c r="E127"/>
      <c r="F127"/>
      <c r="G127"/>
      <c r="H127"/>
      <c r="I127"/>
      <c r="K127" s="6"/>
      <c r="L127" s="6"/>
      <c r="M127" s="6"/>
      <c r="N127" s="21"/>
      <c r="O127" s="21"/>
      <c r="P127" s="19"/>
    </row>
    <row r="128" spans="1:19" s="12" customFormat="1" x14ac:dyDescent="0.35">
      <c r="A128" s="25" t="s">
        <v>67</v>
      </c>
      <c r="B128" s="25" t="s">
        <v>13</v>
      </c>
      <c r="C128"/>
      <c r="D128" s="26">
        <f>IF(C127="Al",N$44,N$51)</f>
        <v>0.55530426073901928</v>
      </c>
      <c r="E128"/>
      <c r="F128"/>
      <c r="G128"/>
      <c r="H128"/>
      <c r="I128"/>
      <c r="J128"/>
      <c r="K128" s="6"/>
      <c r="L128" s="6"/>
      <c r="M128" s="6"/>
      <c r="N128" s="6"/>
      <c r="O128" s="6"/>
      <c r="P128" s="6"/>
      <c r="S128" s="6"/>
    </row>
    <row r="129" spans="1:19" s="12" customFormat="1" x14ac:dyDescent="0.35">
      <c r="A129" s="25" t="s">
        <v>67</v>
      </c>
      <c r="B129" s="25" t="s">
        <v>14</v>
      </c>
      <c r="C129"/>
      <c r="D129" s="26">
        <f>IF(C127="Al",N$45,N$52)</f>
        <v>0.53854280279231548</v>
      </c>
      <c r="E129"/>
      <c r="F129"/>
      <c r="G129"/>
      <c r="H129"/>
      <c r="I129"/>
      <c r="J129"/>
      <c r="K129" s="6"/>
      <c r="L129" s="6"/>
      <c r="M129" s="6"/>
      <c r="N129" s="6"/>
      <c r="O129" s="6"/>
      <c r="P129" s="6"/>
      <c r="S129" s="6"/>
    </row>
    <row r="130" spans="1:19" s="12" customFormat="1" x14ac:dyDescent="0.35">
      <c r="A130" s="25" t="s">
        <v>67</v>
      </c>
      <c r="B130" s="25" t="s">
        <v>48</v>
      </c>
      <c r="C130"/>
      <c r="D130" s="26">
        <f>IF(C127="Al",N$46,N$53)</f>
        <v>0.46874505158163876</v>
      </c>
      <c r="E130"/>
      <c r="F130"/>
      <c r="G130"/>
      <c r="H130"/>
      <c r="I130"/>
      <c r="J130"/>
      <c r="K130" s="6"/>
      <c r="L130" s="6"/>
      <c r="M130" s="6"/>
      <c r="N130" s="6"/>
      <c r="O130" s="6"/>
      <c r="P130" s="6"/>
      <c r="S130" s="6"/>
    </row>
    <row r="131" spans="1:19" s="12" customFormat="1" x14ac:dyDescent="0.35">
      <c r="A131" s="25" t="s">
        <v>67</v>
      </c>
      <c r="B131" s="25" t="s">
        <v>31</v>
      </c>
      <c r="C131"/>
      <c r="D131" s="26">
        <f>IF(C127="Al",N$47,N$54)</f>
        <v>0.54706713537137552</v>
      </c>
      <c r="E131"/>
      <c r="F131"/>
      <c r="G131"/>
      <c r="H131"/>
      <c r="I131"/>
      <c r="J131"/>
      <c r="K131" s="6"/>
      <c r="L131" s="6"/>
      <c r="M131" s="6"/>
      <c r="N131" s="6"/>
      <c r="O131" s="6"/>
      <c r="P131" s="6"/>
      <c r="S131" s="6"/>
    </row>
    <row r="132" spans="1:19" s="12" customFormat="1" x14ac:dyDescent="0.35">
      <c r="A132" s="25" t="s">
        <v>67</v>
      </c>
      <c r="B132" s="25" t="s">
        <v>49</v>
      </c>
      <c r="C132"/>
      <c r="D132" s="26">
        <f>IF(C127="Al",N$48,N$55)</f>
        <v>0.50857940615180453</v>
      </c>
      <c r="E132"/>
      <c r="F132"/>
      <c r="G132"/>
      <c r="H132"/>
      <c r="I132"/>
      <c r="J132"/>
      <c r="K132" s="6"/>
      <c r="L132" s="6"/>
      <c r="M132" s="6"/>
      <c r="N132" s="6"/>
      <c r="O132" s="6"/>
      <c r="P132" s="6"/>
      <c r="S132" s="6"/>
    </row>
    <row r="133" spans="1:19" s="12" customFormat="1" x14ac:dyDescent="0.35">
      <c r="A133" s="25" t="s">
        <v>68</v>
      </c>
      <c r="B133" s="25" t="s">
        <v>16</v>
      </c>
      <c r="C133" t="s">
        <v>27</v>
      </c>
      <c r="D133" s="26">
        <f>IF(C133="Al",N$43,N$50)</f>
        <v>0.42821748477161148</v>
      </c>
      <c r="E133"/>
      <c r="F133"/>
      <c r="G133"/>
      <c r="H133"/>
      <c r="I133"/>
      <c r="J133"/>
      <c r="K133" s="6"/>
      <c r="L133" s="6"/>
      <c r="M133" s="6"/>
      <c r="N133" s="6"/>
      <c r="O133" s="6"/>
      <c r="P133" s="6"/>
      <c r="S133" s="6"/>
    </row>
    <row r="134" spans="1:19" s="12" customFormat="1" x14ac:dyDescent="0.35">
      <c r="A134" s="25" t="s">
        <v>68</v>
      </c>
      <c r="B134" s="25" t="s">
        <v>13</v>
      </c>
      <c r="C134"/>
      <c r="D134" s="26">
        <f>IF(C133="Al",N$44,N$51)</f>
        <v>0.55530426073901928</v>
      </c>
      <c r="E134"/>
      <c r="F134"/>
      <c r="G134"/>
      <c r="H134"/>
      <c r="I134"/>
      <c r="J134"/>
      <c r="K134" s="6"/>
      <c r="L134" s="6"/>
      <c r="M134" s="6"/>
      <c r="N134" s="6"/>
      <c r="O134" s="6"/>
      <c r="P134" s="6"/>
      <c r="S134" s="6"/>
    </row>
    <row r="135" spans="1:19" s="12" customFormat="1" x14ac:dyDescent="0.35">
      <c r="A135" s="25" t="s">
        <v>68</v>
      </c>
      <c r="B135" s="25" t="s">
        <v>14</v>
      </c>
      <c r="C135"/>
      <c r="D135" s="26">
        <f>IF(C133="Al",N$45,N$52)</f>
        <v>0.53854280279231548</v>
      </c>
      <c r="E135"/>
      <c r="F135"/>
      <c r="G135"/>
      <c r="H135"/>
      <c r="I135"/>
      <c r="J135"/>
      <c r="K135" s="6"/>
      <c r="L135" s="6"/>
      <c r="M135" s="6"/>
      <c r="N135" s="6"/>
      <c r="O135" s="6"/>
      <c r="P135" s="6"/>
      <c r="S135" s="6"/>
    </row>
    <row r="136" spans="1:19" s="12" customFormat="1" x14ac:dyDescent="0.35">
      <c r="A136" s="25" t="s">
        <v>68</v>
      </c>
      <c r="B136" s="25" t="s">
        <v>48</v>
      </c>
      <c r="C136"/>
      <c r="D136" s="26">
        <f>IF(C133="Al",N$46,N$53)</f>
        <v>0.46874505158163876</v>
      </c>
      <c r="E136"/>
      <c r="F136"/>
      <c r="G136"/>
      <c r="H136"/>
      <c r="I136"/>
      <c r="J136"/>
      <c r="K136" s="6"/>
      <c r="L136" s="6"/>
      <c r="M136" s="6"/>
      <c r="N136" s="6"/>
      <c r="O136" s="6"/>
      <c r="P136" s="6"/>
      <c r="S136" s="6"/>
    </row>
    <row r="137" spans="1:19" s="12" customFormat="1" x14ac:dyDescent="0.35">
      <c r="A137" s="25" t="s">
        <v>68</v>
      </c>
      <c r="B137" s="25" t="s">
        <v>31</v>
      </c>
      <c r="C137"/>
      <c r="D137" s="26">
        <f>IF(C133="Al",N$47,N$54)</f>
        <v>0.54706713537137552</v>
      </c>
      <c r="E137"/>
      <c r="F137"/>
      <c r="G137"/>
      <c r="H137"/>
      <c r="I137"/>
      <c r="J137"/>
      <c r="K137" s="6"/>
      <c r="L137" s="6"/>
      <c r="M137" s="6"/>
      <c r="N137" s="6"/>
      <c r="O137" s="6"/>
      <c r="P137" s="6"/>
      <c r="S137" s="6"/>
    </row>
    <row r="138" spans="1:19" s="12" customFormat="1" x14ac:dyDescent="0.35">
      <c r="A138" s="25" t="s">
        <v>68</v>
      </c>
      <c r="B138" s="25" t="s">
        <v>49</v>
      </c>
      <c r="C138"/>
      <c r="D138" s="26">
        <f>IF(C133="Al",N$48,N$55)</f>
        <v>0.50857940615180453</v>
      </c>
      <c r="E138"/>
      <c r="F138"/>
      <c r="G138"/>
      <c r="H138"/>
      <c r="I138"/>
      <c r="J138"/>
      <c r="K138" s="6"/>
      <c r="L138" s="6"/>
      <c r="M138" s="6"/>
      <c r="N138" s="6"/>
      <c r="O138" s="6"/>
      <c r="P138" s="6"/>
      <c r="S138" s="6"/>
    </row>
    <row r="139" spans="1:19" s="12" customFormat="1" x14ac:dyDescent="0.35">
      <c r="A139" s="25" t="s">
        <v>69</v>
      </c>
      <c r="B139" s="25" t="s">
        <v>16</v>
      </c>
      <c r="C139" t="s">
        <v>27</v>
      </c>
      <c r="D139" s="26">
        <f>IF(C139="Al",N$43,N$50)</f>
        <v>0.42821748477161148</v>
      </c>
      <c r="E139"/>
      <c r="F139"/>
      <c r="G139"/>
      <c r="H139"/>
      <c r="I139"/>
      <c r="J139"/>
      <c r="K139" s="6"/>
      <c r="L139" s="6"/>
      <c r="M139" s="6"/>
      <c r="N139" s="6"/>
      <c r="O139" s="6"/>
      <c r="P139" s="6"/>
      <c r="S139" s="6"/>
    </row>
    <row r="140" spans="1:19" s="12" customFormat="1" x14ac:dyDescent="0.35">
      <c r="A140" s="25" t="s">
        <v>69</v>
      </c>
      <c r="B140" s="25" t="s">
        <v>13</v>
      </c>
      <c r="C140"/>
      <c r="D140" s="26">
        <f>IF(C139="Al",N$44,N$51)</f>
        <v>0.55530426073901928</v>
      </c>
      <c r="E140"/>
      <c r="F140"/>
      <c r="G140"/>
      <c r="H140"/>
      <c r="I140"/>
      <c r="J140"/>
      <c r="K140" s="6"/>
      <c r="L140" s="6"/>
      <c r="M140" s="6"/>
      <c r="N140" s="6"/>
      <c r="O140" s="6"/>
      <c r="P140" s="6"/>
      <c r="S140" s="6"/>
    </row>
    <row r="141" spans="1:19" s="12" customFormat="1" x14ac:dyDescent="0.35">
      <c r="A141" s="25" t="s">
        <v>69</v>
      </c>
      <c r="B141" s="25" t="s">
        <v>14</v>
      </c>
      <c r="C141"/>
      <c r="D141" s="26">
        <f>IF(C139="Al",N$45,N$52)</f>
        <v>0.53854280279231548</v>
      </c>
      <c r="E141"/>
      <c r="F141"/>
      <c r="G141"/>
      <c r="H141"/>
      <c r="I141"/>
      <c r="J141"/>
      <c r="K141"/>
      <c r="L141"/>
      <c r="M141"/>
      <c r="N141"/>
      <c r="O141"/>
      <c r="P141"/>
      <c r="S141"/>
    </row>
    <row r="142" spans="1:19" s="12" customFormat="1" x14ac:dyDescent="0.35">
      <c r="A142" s="25" t="s">
        <v>69</v>
      </c>
      <c r="B142" s="25" t="s">
        <v>48</v>
      </c>
      <c r="C142"/>
      <c r="D142" s="26">
        <f>IF(C139="Al",N$46,N$53)</f>
        <v>0.46874505158163876</v>
      </c>
      <c r="E142"/>
      <c r="F142"/>
      <c r="G142"/>
      <c r="H142"/>
      <c r="I142"/>
      <c r="J142"/>
      <c r="K142"/>
      <c r="L142"/>
      <c r="M142"/>
      <c r="N142"/>
      <c r="O142"/>
      <c r="P142"/>
      <c r="S142"/>
    </row>
    <row r="143" spans="1:19" s="12" customFormat="1" x14ac:dyDescent="0.35">
      <c r="A143" s="25" t="s">
        <v>69</v>
      </c>
      <c r="B143" s="25" t="s">
        <v>31</v>
      </c>
      <c r="C143"/>
      <c r="D143" s="26">
        <f>IF(C139="Al",N$47,N$54)</f>
        <v>0.54706713537137552</v>
      </c>
      <c r="E143"/>
      <c r="F143"/>
      <c r="G143"/>
      <c r="H143"/>
      <c r="I143"/>
      <c r="J143"/>
      <c r="K143"/>
      <c r="L143"/>
      <c r="M143"/>
      <c r="N143"/>
      <c r="O143"/>
      <c r="P143"/>
      <c r="S143"/>
    </row>
    <row r="144" spans="1:19" s="12" customFormat="1" x14ac:dyDescent="0.35">
      <c r="A144" s="25" t="s">
        <v>69</v>
      </c>
      <c r="B144" s="25" t="s">
        <v>49</v>
      </c>
      <c r="C144"/>
      <c r="D144" s="26">
        <f>IF(C139="Al",N$48,N$55)</f>
        <v>0.50857940615180453</v>
      </c>
      <c r="E144"/>
      <c r="F144"/>
      <c r="G144"/>
      <c r="H144"/>
      <c r="I144"/>
      <c r="J144"/>
      <c r="K144"/>
      <c r="L144"/>
      <c r="M144"/>
      <c r="N144"/>
      <c r="O144"/>
      <c r="P144"/>
      <c r="S144"/>
    </row>
    <row r="145" spans="1:19" s="12" customFormat="1" x14ac:dyDescent="0.35">
      <c r="A145" s="25" t="s">
        <v>70</v>
      </c>
      <c r="B145" s="25" t="s">
        <v>16</v>
      </c>
      <c r="C145" t="s">
        <v>27</v>
      </c>
      <c r="D145" s="26">
        <f>IF(C145="Al",N$43,N$50)</f>
        <v>0.42821748477161148</v>
      </c>
      <c r="E145"/>
      <c r="F145"/>
      <c r="G145"/>
      <c r="H145"/>
      <c r="I145"/>
      <c r="J145"/>
      <c r="K145"/>
      <c r="L145"/>
      <c r="M145"/>
      <c r="N145"/>
      <c r="O145"/>
      <c r="P145"/>
      <c r="S145"/>
    </row>
    <row r="146" spans="1:19" s="12" customFormat="1" x14ac:dyDescent="0.35">
      <c r="A146" s="25" t="s">
        <v>70</v>
      </c>
      <c r="B146" s="25" t="s">
        <v>13</v>
      </c>
      <c r="C146"/>
      <c r="D146" s="26">
        <f>IF(C145="Al",N$44,N$51)</f>
        <v>0.55530426073901928</v>
      </c>
      <c r="E146"/>
      <c r="F146"/>
      <c r="G146"/>
      <c r="H146"/>
      <c r="I146"/>
      <c r="J146"/>
      <c r="K146"/>
      <c r="L146"/>
      <c r="M146"/>
      <c r="N146"/>
      <c r="O146"/>
      <c r="P146"/>
      <c r="S146"/>
    </row>
    <row r="147" spans="1:19" s="12" customFormat="1" x14ac:dyDescent="0.35">
      <c r="A147" s="25" t="s">
        <v>70</v>
      </c>
      <c r="B147" s="25" t="s">
        <v>14</v>
      </c>
      <c r="C147"/>
      <c r="D147" s="26">
        <f>IF(C145="Al",N$45,N$52)</f>
        <v>0.53854280279231548</v>
      </c>
      <c r="E147"/>
      <c r="F147"/>
      <c r="G147"/>
      <c r="H147"/>
      <c r="I147"/>
      <c r="J147"/>
      <c r="K147"/>
      <c r="L147"/>
      <c r="M147"/>
      <c r="N147"/>
      <c r="O147"/>
      <c r="P147"/>
      <c r="S147"/>
    </row>
    <row r="148" spans="1:19" s="12" customFormat="1" x14ac:dyDescent="0.35">
      <c r="A148" s="25" t="s">
        <v>70</v>
      </c>
      <c r="B148" s="25" t="s">
        <v>48</v>
      </c>
      <c r="C148"/>
      <c r="D148" s="26">
        <f>IF(C145="Al",N$46,N$53)</f>
        <v>0.46874505158163876</v>
      </c>
      <c r="E148"/>
      <c r="F148"/>
      <c r="G148"/>
      <c r="H148"/>
      <c r="I148"/>
      <c r="J148"/>
      <c r="K148"/>
      <c r="L148"/>
      <c r="M148"/>
      <c r="N148"/>
      <c r="O148"/>
      <c r="P148"/>
      <c r="S148"/>
    </row>
    <row r="149" spans="1:19" s="12" customFormat="1" x14ac:dyDescent="0.35">
      <c r="A149" s="25" t="s">
        <v>70</v>
      </c>
      <c r="B149" s="25" t="s">
        <v>31</v>
      </c>
      <c r="C149"/>
      <c r="D149" s="26">
        <f>IF(C145="Al",N$47,N$54)</f>
        <v>0.54706713537137552</v>
      </c>
      <c r="E149"/>
      <c r="F149" t="s">
        <v>27</v>
      </c>
      <c r="G149">
        <f>COUNTIF(C43:C150,"Al")</f>
        <v>18</v>
      </c>
      <c r="H149" t="e">
        <f>G149/G150</f>
        <v>#DIV/0!</v>
      </c>
      <c r="I149"/>
      <c r="J149"/>
      <c r="K149"/>
      <c r="L149"/>
      <c r="M149"/>
      <c r="N149"/>
      <c r="O149"/>
      <c r="P149"/>
      <c r="S149"/>
    </row>
    <row r="150" spans="1:19" s="12" customFormat="1" x14ac:dyDescent="0.35">
      <c r="A150" s="25" t="s">
        <v>70</v>
      </c>
      <c r="B150" s="25" t="s">
        <v>49</v>
      </c>
      <c r="C150"/>
      <c r="D150" s="26">
        <f>IF(C145="Al",N$48,N$55)</f>
        <v>0.50857940615180453</v>
      </c>
      <c r="E150"/>
      <c r="F150" t="s">
        <v>28</v>
      </c>
      <c r="G150">
        <f>COUNTIF(C43:C150,"Mg")</f>
        <v>0</v>
      </c>
      <c r="H150" t="e">
        <f>(G150/G149)*H149</f>
        <v>#DIV/0!</v>
      </c>
      <c r="I150"/>
      <c r="J150"/>
      <c r="K150"/>
      <c r="L150"/>
      <c r="M150"/>
      <c r="N150"/>
      <c r="O150"/>
      <c r="P150"/>
      <c r="S150"/>
    </row>
    <row r="151" spans="1:19" s="12" customFormat="1" x14ac:dyDescent="0.35">
      <c r="A151" s="27" t="s">
        <v>6</v>
      </c>
      <c r="B151" s="27" t="s">
        <v>15</v>
      </c>
      <c r="C151" t="s">
        <v>28</v>
      </c>
      <c r="D151" s="28">
        <f>IF(C151="Al",O$151,O$156)</f>
        <v>0.34817525883956163</v>
      </c>
      <c r="E151"/>
      <c r="F151"/>
      <c r="G151"/>
      <c r="H151"/>
      <c r="I151"/>
      <c r="J151"/>
      <c r="K151"/>
      <c r="L151"/>
      <c r="M151" t="s">
        <v>27</v>
      </c>
      <c r="N151" t="s">
        <v>24</v>
      </c>
      <c r="O151" s="21">
        <f>Q151+R151</f>
        <v>0.52840106217974592</v>
      </c>
      <c r="Q151" s="21">
        <v>0.52840106217974592</v>
      </c>
      <c r="S151"/>
    </row>
    <row r="152" spans="1:19" s="12" customFormat="1" x14ac:dyDescent="0.35">
      <c r="A152" s="27" t="s">
        <v>6</v>
      </c>
      <c r="B152" s="27" t="s">
        <v>10</v>
      </c>
      <c r="C152"/>
      <c r="D152" s="28">
        <f>IF(C151="Al",O$152,O$157)</f>
        <v>0.42678418230597781</v>
      </c>
      <c r="E152"/>
      <c r="F152"/>
      <c r="G152"/>
      <c r="H152"/>
      <c r="I152"/>
      <c r="J152"/>
      <c r="K152"/>
      <c r="L152"/>
      <c r="M152"/>
      <c r="N152" t="s">
        <v>23</v>
      </c>
      <c r="O152" s="21">
        <f t="shared" ref="O152:O154" si="3">Q152+R152</f>
        <v>0.55622570708376129</v>
      </c>
      <c r="Q152" s="21">
        <v>0.52622570708376126</v>
      </c>
      <c r="R152" s="12">
        <v>0.03</v>
      </c>
      <c r="S152"/>
    </row>
    <row r="153" spans="1:19" s="12" customFormat="1" x14ac:dyDescent="0.35">
      <c r="A153" s="27" t="s">
        <v>6</v>
      </c>
      <c r="B153" s="27" t="s">
        <v>10</v>
      </c>
      <c r="C153"/>
      <c r="D153" s="28">
        <f>IF(C151="Al",O$152,O$157)</f>
        <v>0.42678418230597781</v>
      </c>
      <c r="E153"/>
      <c r="F153"/>
      <c r="G153"/>
      <c r="H153"/>
      <c r="I153"/>
      <c r="J153"/>
      <c r="K153"/>
      <c r="L153"/>
      <c r="M153"/>
      <c r="N153" t="s">
        <v>25</v>
      </c>
      <c r="O153" s="21">
        <f t="shared" si="3"/>
        <v>0.38356894373658096</v>
      </c>
      <c r="Q153" s="21">
        <v>0.39356894373658097</v>
      </c>
      <c r="R153" s="12">
        <v>-0.01</v>
      </c>
      <c r="S153"/>
    </row>
    <row r="154" spans="1:19" s="12" customFormat="1" x14ac:dyDescent="0.35">
      <c r="A154" s="27" t="s">
        <v>6</v>
      </c>
      <c r="B154" s="27" t="s">
        <v>16</v>
      </c>
      <c r="C154"/>
      <c r="D154" s="28">
        <f>IF(C151="Al",O$153,O$158)</f>
        <v>0.26160104566823761</v>
      </c>
      <c r="E154"/>
      <c r="F154"/>
      <c r="G154"/>
      <c r="H154"/>
      <c r="I154"/>
      <c r="J154"/>
      <c r="K154"/>
      <c r="L154"/>
      <c r="M154"/>
      <c r="N154" t="s">
        <v>26</v>
      </c>
      <c r="O154" s="21">
        <f t="shared" si="3"/>
        <v>0.52088961752645224</v>
      </c>
      <c r="P154" s="21">
        <f>O151+O152+O152+O153+O154+O154</f>
        <v>3.0662006551367536</v>
      </c>
      <c r="Q154" s="21">
        <v>0.52088961752645224</v>
      </c>
      <c r="S154"/>
    </row>
    <row r="155" spans="1:19" s="12" customFormat="1" x14ac:dyDescent="0.35">
      <c r="A155" s="27" t="s">
        <v>6</v>
      </c>
      <c r="B155" s="27" t="s">
        <v>13</v>
      </c>
      <c r="C155"/>
      <c r="D155" s="28">
        <f>IF(C151="Al",O$154,O$159)</f>
        <v>0.3433711857957718</v>
      </c>
      <c r="E155"/>
      <c r="F155"/>
      <c r="G155"/>
      <c r="H155"/>
      <c r="I155"/>
      <c r="J155"/>
      <c r="K155"/>
      <c r="L155"/>
      <c r="M155"/>
      <c r="N155"/>
      <c r="O155" s="21"/>
      <c r="S155"/>
    </row>
    <row r="156" spans="1:19" s="12" customFormat="1" x14ac:dyDescent="0.35">
      <c r="A156" s="27" t="s">
        <v>6</v>
      </c>
      <c r="B156" s="27" t="s">
        <v>13</v>
      </c>
      <c r="C156"/>
      <c r="D156" s="28">
        <f>IF(C151="Al",O$154,O$159)</f>
        <v>0.3433711857957718</v>
      </c>
      <c r="E156"/>
      <c r="F156"/>
      <c r="G156"/>
      <c r="H156"/>
      <c r="I156"/>
      <c r="J156"/>
      <c r="K156"/>
      <c r="L156"/>
      <c r="M156" t="s">
        <v>28</v>
      </c>
      <c r="N156" t="s">
        <v>24</v>
      </c>
      <c r="O156" s="21">
        <f>Q156+R156</f>
        <v>0.34817525883956163</v>
      </c>
      <c r="Q156" s="21">
        <v>0.34817525883956163</v>
      </c>
      <c r="S156"/>
    </row>
    <row r="157" spans="1:19" s="12" customFormat="1" x14ac:dyDescent="0.35">
      <c r="A157" s="27" t="s">
        <v>8</v>
      </c>
      <c r="B157" s="27" t="s">
        <v>15</v>
      </c>
      <c r="C157" t="s">
        <v>28</v>
      </c>
      <c r="D157" s="28">
        <f>IF(C157="Al",O$151,O$156)</f>
        <v>0.34817525883956163</v>
      </c>
      <c r="E157"/>
      <c r="F157"/>
      <c r="G157"/>
      <c r="H157"/>
      <c r="I157"/>
      <c r="J157"/>
      <c r="K157"/>
      <c r="L157"/>
      <c r="M157"/>
      <c r="N157" t="s">
        <v>23</v>
      </c>
      <c r="O157" s="21">
        <f t="shared" ref="O157:O159" si="4">Q157+R157</f>
        <v>0.42678418230597781</v>
      </c>
      <c r="Q157" s="21">
        <v>0.3467841823059778</v>
      </c>
      <c r="R157" s="12">
        <v>0.08</v>
      </c>
      <c r="S157"/>
    </row>
    <row r="158" spans="1:19" s="12" customFormat="1" x14ac:dyDescent="0.35">
      <c r="A158" s="27" t="s">
        <v>8</v>
      </c>
      <c r="B158" s="27" t="s">
        <v>10</v>
      </c>
      <c r="C158"/>
      <c r="D158" s="28">
        <f>IF(C157="Al",O$152,O$157)</f>
        <v>0.42678418230597781</v>
      </c>
      <c r="E158"/>
      <c r="F158"/>
      <c r="G158"/>
      <c r="H158"/>
      <c r="I158"/>
      <c r="J158"/>
      <c r="K158"/>
      <c r="L158"/>
      <c r="M158"/>
      <c r="N158" t="s">
        <v>25</v>
      </c>
      <c r="O158" s="21">
        <f t="shared" si="4"/>
        <v>0.26160104566823761</v>
      </c>
      <c r="Q158" s="21">
        <v>0.26160104566823761</v>
      </c>
      <c r="S158"/>
    </row>
    <row r="159" spans="1:19" s="12" customFormat="1" x14ac:dyDescent="0.35">
      <c r="A159" s="27" t="s">
        <v>8</v>
      </c>
      <c r="B159" s="27" t="s">
        <v>10</v>
      </c>
      <c r="C159"/>
      <c r="D159" s="28">
        <f>IF(C157="Al",O$152,O$157)</f>
        <v>0.42678418230597781</v>
      </c>
      <c r="E159"/>
      <c r="F159"/>
      <c r="G159"/>
      <c r="H159"/>
      <c r="I159"/>
      <c r="J159"/>
      <c r="K159"/>
      <c r="L159"/>
      <c r="M159"/>
      <c r="N159" t="s">
        <v>26</v>
      </c>
      <c r="O159" s="21">
        <f t="shared" si="4"/>
        <v>0.3433711857957718</v>
      </c>
      <c r="P159" s="21">
        <f>O156+O157+O157+O158+O159+O159</f>
        <v>2.1500870407112984</v>
      </c>
      <c r="Q159" s="21">
        <v>0.3433711857957718</v>
      </c>
      <c r="S159"/>
    </row>
    <row r="160" spans="1:19" x14ac:dyDescent="0.35">
      <c r="A160" s="27" t="s">
        <v>8</v>
      </c>
      <c r="B160" s="27" t="s">
        <v>16</v>
      </c>
      <c r="D160" s="28">
        <f>IF(C157="Al",O$153,O$158)</f>
        <v>0.26160104566823761</v>
      </c>
      <c r="M160" s="6"/>
      <c r="N160" s="6"/>
      <c r="O160" s="21"/>
    </row>
    <row r="161" spans="1:22" x14ac:dyDescent="0.35">
      <c r="A161" s="27" t="s">
        <v>8</v>
      </c>
      <c r="B161" s="27" t="s">
        <v>13</v>
      </c>
      <c r="D161" s="28">
        <f>IF(C157="Al",O$154,O$159)</f>
        <v>0.3433711857957718</v>
      </c>
      <c r="M161" t="s">
        <v>29</v>
      </c>
      <c r="N161" t="s">
        <v>24</v>
      </c>
      <c r="O161" s="21">
        <v>0.34848809321866414</v>
      </c>
    </row>
    <row r="162" spans="1:22" x14ac:dyDescent="0.35">
      <c r="A162" s="27" t="s">
        <v>8</v>
      </c>
      <c r="B162" s="27" t="s">
        <v>13</v>
      </c>
      <c r="D162" s="28">
        <f>IF(C157="Al",O$154,O$159)</f>
        <v>0.3433711857957718</v>
      </c>
      <c r="N162" t="s">
        <v>23</v>
      </c>
      <c r="O162" s="21">
        <v>0.34707249094584169</v>
      </c>
    </row>
    <row r="163" spans="1:22" x14ac:dyDescent="0.35">
      <c r="A163" s="27" t="s">
        <v>71</v>
      </c>
      <c r="B163" s="27" t="s">
        <v>15</v>
      </c>
      <c r="C163" t="s">
        <v>28</v>
      </c>
      <c r="D163" s="28">
        <f>IF(C163="Al",O$151,O$156)</f>
        <v>0.34817525883956163</v>
      </c>
      <c r="N163" t="s">
        <v>25</v>
      </c>
      <c r="O163" s="21">
        <v>0.26058516977425106</v>
      </c>
    </row>
    <row r="164" spans="1:22" x14ac:dyDescent="0.35">
      <c r="A164" s="27" t="s">
        <v>71</v>
      </c>
      <c r="B164" s="27" t="s">
        <v>10</v>
      </c>
      <c r="D164" s="28">
        <f>IF(C163="Al",O$152,O$157)</f>
        <v>0.42678418230597781</v>
      </c>
      <c r="N164" t="s">
        <v>26</v>
      </c>
      <c r="O164" s="21">
        <v>0.34359972445887954</v>
      </c>
    </row>
    <row r="165" spans="1:22" x14ac:dyDescent="0.35">
      <c r="A165" s="27" t="s">
        <v>71</v>
      </c>
      <c r="B165" s="27" t="s">
        <v>10</v>
      </c>
      <c r="D165" s="28">
        <f>IF(C163="Al",O$152,O$157)</f>
        <v>0.42678418230597781</v>
      </c>
    </row>
    <row r="166" spans="1:22" x14ac:dyDescent="0.35">
      <c r="A166" s="27" t="s">
        <v>71</v>
      </c>
      <c r="B166" s="27" t="s">
        <v>16</v>
      </c>
      <c r="D166" s="28">
        <f>IF(C163="Al",O$153,O$158)</f>
        <v>0.26160104566823761</v>
      </c>
    </row>
    <row r="167" spans="1:22" x14ac:dyDescent="0.35">
      <c r="A167" s="27" t="s">
        <v>71</v>
      </c>
      <c r="B167" s="27" t="s">
        <v>13</v>
      </c>
      <c r="D167" s="28">
        <f>IF(C163="Al",O$154,O$159)</f>
        <v>0.3433711857957718</v>
      </c>
    </row>
    <row r="168" spans="1:22" x14ac:dyDescent="0.35">
      <c r="A168" s="27" t="s">
        <v>71</v>
      </c>
      <c r="B168" s="27" t="s">
        <v>13</v>
      </c>
      <c r="D168" s="28">
        <f>IF(C163="Al",O$154,O$159)</f>
        <v>0.3433711857957718</v>
      </c>
      <c r="U168">
        <f>T172</f>
        <v>0.82966835313527709</v>
      </c>
    </row>
    <row r="169" spans="1:22" x14ac:dyDescent="0.35">
      <c r="A169" s="30" t="s">
        <v>72</v>
      </c>
      <c r="B169" s="30" t="s">
        <v>10</v>
      </c>
      <c r="C169" t="s">
        <v>19</v>
      </c>
      <c r="D169" s="31">
        <f>O169</f>
        <v>0.12430712016577937</v>
      </c>
      <c r="N169" s="30" t="s">
        <v>10</v>
      </c>
      <c r="O169" s="31">
        <f>Q169+R169</f>
        <v>0.12430712016577937</v>
      </c>
      <c r="Q169" s="31">
        <f>S169</f>
        <v>0.12430712016577937</v>
      </c>
      <c r="S169">
        <f>T169/T172*U169</f>
        <v>0.12430712016577937</v>
      </c>
      <c r="T169">
        <v>0.12430712016577938</v>
      </c>
      <c r="U169">
        <f>U$168</f>
        <v>0.82966835313527709</v>
      </c>
      <c r="V169">
        <v>0.1513598388899787</v>
      </c>
    </row>
    <row r="170" spans="1:22" x14ac:dyDescent="0.35">
      <c r="A170" s="30" t="s">
        <v>72</v>
      </c>
      <c r="B170" s="30" t="s">
        <v>10</v>
      </c>
      <c r="D170" s="31">
        <f t="shared" ref="D170:D177" si="5">O170</f>
        <v>0.12430712016577937</v>
      </c>
      <c r="N170" s="30" t="s">
        <v>10</v>
      </c>
      <c r="O170" s="31">
        <f t="shared" ref="O170:O177" si="6">Q170+R170</f>
        <v>0.12430712016577937</v>
      </c>
      <c r="Q170" s="31">
        <f>S169</f>
        <v>0.12430712016577937</v>
      </c>
      <c r="S170">
        <f>T170/T172*U170</f>
        <v>6.7945618680230732E-2</v>
      </c>
      <c r="T170">
        <v>6.7945618680230732E-2</v>
      </c>
      <c r="U170">
        <f t="shared" ref="U170:U171" si="7">U$168</f>
        <v>0.82966835313527709</v>
      </c>
      <c r="V170">
        <v>6.8010359617383692E-2</v>
      </c>
    </row>
    <row r="171" spans="1:22" x14ac:dyDescent="0.35">
      <c r="A171" s="30" t="s">
        <v>72</v>
      </c>
      <c r="B171" s="30" t="s">
        <v>10</v>
      </c>
      <c r="D171" s="31">
        <f t="shared" si="5"/>
        <v>0.12430712016577937</v>
      </c>
      <c r="N171" s="30" t="s">
        <v>10</v>
      </c>
      <c r="O171" s="31">
        <f t="shared" si="6"/>
        <v>0.12430712016577937</v>
      </c>
      <c r="Q171" s="31">
        <f>S169</f>
        <v>0.12430712016577937</v>
      </c>
      <c r="S171">
        <f>T171/T172*U171</f>
        <v>8.4303378865748901E-2</v>
      </c>
      <c r="T171">
        <v>8.4303378865748901E-2</v>
      </c>
      <c r="U171">
        <f t="shared" si="7"/>
        <v>0.82966835313527709</v>
      </c>
      <c r="V171">
        <v>8.326605751031893E-2</v>
      </c>
    </row>
    <row r="172" spans="1:22" x14ac:dyDescent="0.35">
      <c r="A172" s="30" t="s">
        <v>73</v>
      </c>
      <c r="B172" s="30" t="s">
        <v>11</v>
      </c>
      <c r="D172" s="31">
        <f t="shared" si="5"/>
        <v>6.7945618680230732E-2</v>
      </c>
      <c r="N172" s="30" t="s">
        <v>11</v>
      </c>
      <c r="O172" s="31">
        <f t="shared" si="6"/>
        <v>6.7945618680230732E-2</v>
      </c>
      <c r="Q172" s="31">
        <f>S170</f>
        <v>6.7945618680230732E-2</v>
      </c>
      <c r="T172">
        <f>T169+T169+T169+T170+T170+T170+T171+T171+T171</f>
        <v>0.82966835313527709</v>
      </c>
      <c r="V172">
        <f>V169+V169+V169+V170+V170+V170+V171+V171+V171</f>
        <v>0.90790876805304377</v>
      </c>
    </row>
    <row r="173" spans="1:22" x14ac:dyDescent="0.35">
      <c r="A173" s="30" t="s">
        <v>73</v>
      </c>
      <c r="B173" s="30" t="s">
        <v>11</v>
      </c>
      <c r="D173" s="31">
        <f t="shared" si="5"/>
        <v>6.7945618680230732E-2</v>
      </c>
      <c r="N173" s="30" t="s">
        <v>11</v>
      </c>
      <c r="O173" s="31">
        <f t="shared" si="6"/>
        <v>6.7945618680230732E-2</v>
      </c>
      <c r="Q173" s="31">
        <f>S170</f>
        <v>6.7945618680230732E-2</v>
      </c>
    </row>
    <row r="174" spans="1:22" x14ac:dyDescent="0.35">
      <c r="A174" s="30" t="s">
        <v>73</v>
      </c>
      <c r="B174" s="30" t="s">
        <v>11</v>
      </c>
      <c r="D174" s="31">
        <f t="shared" si="5"/>
        <v>6.7945618680230732E-2</v>
      </c>
      <c r="N174" s="30" t="s">
        <v>11</v>
      </c>
      <c r="O174" s="31">
        <f t="shared" si="6"/>
        <v>6.7945618680230732E-2</v>
      </c>
      <c r="Q174" s="31">
        <f>S170</f>
        <v>6.7945618680230732E-2</v>
      </c>
    </row>
    <row r="175" spans="1:22" x14ac:dyDescent="0.35">
      <c r="A175" s="30" t="s">
        <v>73</v>
      </c>
      <c r="B175" s="30" t="s">
        <v>12</v>
      </c>
      <c r="D175" s="31">
        <f t="shared" si="5"/>
        <v>8.4303378865748901E-2</v>
      </c>
      <c r="N175" s="30" t="s">
        <v>12</v>
      </c>
      <c r="O175" s="31">
        <f t="shared" si="6"/>
        <v>8.4303378865748901E-2</v>
      </c>
      <c r="Q175" s="31">
        <f>S171</f>
        <v>8.4303378865748901E-2</v>
      </c>
    </row>
    <row r="176" spans="1:22" x14ac:dyDescent="0.35">
      <c r="A176" s="30" t="s">
        <v>73</v>
      </c>
      <c r="B176" s="30" t="s">
        <v>12</v>
      </c>
      <c r="D176" s="31">
        <f t="shared" si="5"/>
        <v>8.4303378865748901E-2</v>
      </c>
      <c r="N176" s="30" t="s">
        <v>12</v>
      </c>
      <c r="O176" s="31">
        <f t="shared" si="6"/>
        <v>8.4303378865748901E-2</v>
      </c>
      <c r="Q176" s="31">
        <f>S171</f>
        <v>8.4303378865748901E-2</v>
      </c>
    </row>
    <row r="177" spans="1:17" x14ac:dyDescent="0.35">
      <c r="A177" s="30" t="s">
        <v>73</v>
      </c>
      <c r="B177" s="30" t="s">
        <v>12</v>
      </c>
      <c r="D177" s="31">
        <f t="shared" si="5"/>
        <v>8.4303378865748901E-2</v>
      </c>
      <c r="N177" s="30" t="s">
        <v>12</v>
      </c>
      <c r="O177" s="31">
        <f t="shared" si="6"/>
        <v>8.4303378865748901E-2</v>
      </c>
      <c r="P177" s="5">
        <f>SUM(O169:O177)</f>
        <v>0.82966835313527698</v>
      </c>
      <c r="Q177" s="31">
        <f>S171</f>
        <v>8.4303378865748901E-2</v>
      </c>
    </row>
    <row r="178" spans="1:17" x14ac:dyDescent="0.35">
      <c r="A178" t="s">
        <v>51</v>
      </c>
    </row>
    <row r="182" spans="1:17" x14ac:dyDescent="0.35">
      <c r="A182" s="23" t="s">
        <v>0</v>
      </c>
      <c r="B182" s="23">
        <f t="shared" ref="B182:B187" si="8">O$186</f>
        <v>4.0497437528352602</v>
      </c>
      <c r="C182" s="23"/>
      <c r="D182" s="23">
        <f>SUM(D1:D4)</f>
        <v>4.0501560106712269</v>
      </c>
      <c r="E182" s="23">
        <f>D182-$B182</f>
        <v>4.1225783596665622E-4</v>
      </c>
      <c r="N182" t="s">
        <v>21</v>
      </c>
      <c r="O182" s="5">
        <v>0.99948599332923294</v>
      </c>
    </row>
    <row r="183" spans="1:17" x14ac:dyDescent="0.35">
      <c r="A183" s="23" t="s">
        <v>1</v>
      </c>
      <c r="B183" s="23">
        <f t="shared" si="8"/>
        <v>4.0497437528352602</v>
      </c>
      <c r="C183" s="23"/>
      <c r="D183" s="23">
        <f>SUM(D2:D5)</f>
        <v>4.0501560106712269</v>
      </c>
      <c r="E183" s="23">
        <f t="shared" ref="E183:E278" si="9">D183-$B183</f>
        <v>4.1225783596665622E-4</v>
      </c>
      <c r="N183" t="s">
        <v>22</v>
      </c>
      <c r="O183" s="5">
        <v>0.96118470375197562</v>
      </c>
    </row>
    <row r="184" spans="1:17" x14ac:dyDescent="0.35">
      <c r="A184" s="23" t="s">
        <v>2</v>
      </c>
      <c r="B184" s="23">
        <f t="shared" si="8"/>
        <v>4.0497437528352602</v>
      </c>
      <c r="C184" s="23"/>
      <c r="D184" s="23">
        <f>SUM(D9:D12)</f>
        <v>4.0501560106712269</v>
      </c>
      <c r="E184" s="23">
        <f t="shared" si="9"/>
        <v>4.1225783596665622E-4</v>
      </c>
      <c r="N184" t="s">
        <v>33</v>
      </c>
      <c r="O184" s="5">
        <v>1.0444022686839507</v>
      </c>
    </row>
    <row r="185" spans="1:17" x14ac:dyDescent="0.35">
      <c r="A185" s="23" t="s">
        <v>3</v>
      </c>
      <c r="B185" s="23">
        <f t="shared" si="8"/>
        <v>4.0497437528352602</v>
      </c>
      <c r="C185" s="23"/>
      <c r="D185" s="23">
        <f>SUM(D13:D16)</f>
        <v>4.0501560106712269</v>
      </c>
      <c r="E185" s="23">
        <f t="shared" si="9"/>
        <v>4.1225783596665622E-4</v>
      </c>
      <c r="N185" t="s">
        <v>34</v>
      </c>
      <c r="O185" s="5">
        <v>1.0446707870701011</v>
      </c>
    </row>
    <row r="186" spans="1:17" x14ac:dyDescent="0.35">
      <c r="A186" s="23" t="s">
        <v>4</v>
      </c>
      <c r="B186" s="23">
        <f t="shared" si="8"/>
        <v>4.0497437528352602</v>
      </c>
      <c r="C186" s="23"/>
      <c r="D186" s="23">
        <f>SUM(D17:D20)</f>
        <v>4.0501560106712269</v>
      </c>
      <c r="E186" s="23">
        <f t="shared" si="9"/>
        <v>4.1225783596665622E-4</v>
      </c>
      <c r="O186" s="5">
        <f>SUM(O182:O185)</f>
        <v>4.0497437528352602</v>
      </c>
    </row>
    <row r="187" spans="1:17" x14ac:dyDescent="0.35">
      <c r="A187" s="23" t="s">
        <v>5</v>
      </c>
      <c r="B187" s="23">
        <f t="shared" si="8"/>
        <v>4.0497437528352602</v>
      </c>
      <c r="C187" s="23"/>
      <c r="D187" s="23">
        <f>SUM(D21:D24)</f>
        <v>4.0501560106712269</v>
      </c>
      <c r="E187" s="23">
        <f t="shared" si="9"/>
        <v>4.1225783596665622E-4</v>
      </c>
      <c r="F187" s="5">
        <f>AVERAGE(D182:D187)</f>
        <v>4.0501560106712269</v>
      </c>
      <c r="G187" s="5">
        <f>O186</f>
        <v>4.0497437528352602</v>
      </c>
      <c r="H187" s="5">
        <f>F187-G187</f>
        <v>4.1225783596665622E-4</v>
      </c>
      <c r="I187" s="5">
        <f>SUM(D182:D187)</f>
        <v>24.300936064027361</v>
      </c>
      <c r="J187">
        <f>6*F187</f>
        <v>24.300936064027361</v>
      </c>
      <c r="O187" s="5"/>
    </row>
    <row r="188" spans="1:17" x14ac:dyDescent="0.35">
      <c r="A188" s="1" t="s">
        <v>30</v>
      </c>
      <c r="B188" s="24">
        <v>2.9742733743388623</v>
      </c>
      <c r="C188" s="1"/>
      <c r="D188" s="24">
        <f>D34+D35+D36</f>
        <v>2.9772733743388624</v>
      </c>
      <c r="E188" s="24">
        <f t="shared" si="9"/>
        <v>3.0000000000001137E-3</v>
      </c>
      <c r="G188" s="5"/>
      <c r="N188" t="s">
        <v>42</v>
      </c>
      <c r="O188" s="5">
        <v>1.0198013395064838</v>
      </c>
    </row>
    <row r="189" spans="1:17" x14ac:dyDescent="0.35">
      <c r="A189" s="1" t="s">
        <v>46</v>
      </c>
      <c r="B189" s="24">
        <v>2.9742733743388623</v>
      </c>
      <c r="C189" s="1"/>
      <c r="D189" s="24">
        <f>D37+D38+D39</f>
        <v>2.9772733743388624</v>
      </c>
      <c r="E189" s="24">
        <f t="shared" si="9"/>
        <v>3.0000000000001137E-3</v>
      </c>
      <c r="G189" s="5"/>
      <c r="N189" t="s">
        <v>43</v>
      </c>
      <c r="O189" s="5">
        <v>0.97948506301414728</v>
      </c>
    </row>
    <row r="190" spans="1:17" x14ac:dyDescent="0.35">
      <c r="A190" s="1" t="s">
        <v>47</v>
      </c>
      <c r="B190" s="24">
        <v>2.9742733743388623</v>
      </c>
      <c r="C190" s="1"/>
      <c r="D190" s="24">
        <f>D40+D41+D42</f>
        <v>2.9772733743388624</v>
      </c>
      <c r="E190" s="24">
        <f t="shared" si="9"/>
        <v>3.0000000000001137E-3</v>
      </c>
      <c r="F190" s="5">
        <f>AVERAGE(D188:D190)</f>
        <v>2.9772733743388624</v>
      </c>
      <c r="G190" s="5">
        <f>O191</f>
        <v>2.9787714655347783</v>
      </c>
      <c r="H190" s="5">
        <f>F190-G190</f>
        <v>-1.4980911959159293E-3</v>
      </c>
      <c r="I190" s="5">
        <f>SUM(D188:D190)</f>
        <v>8.9318201230165872</v>
      </c>
      <c r="J190">
        <f>3*F190</f>
        <v>8.9318201230165872</v>
      </c>
      <c r="N190" t="s">
        <v>43</v>
      </c>
      <c r="O190" s="5">
        <v>0.97948506301414728</v>
      </c>
    </row>
    <row r="191" spans="1:17" x14ac:dyDescent="0.35">
      <c r="A191" s="25" t="s">
        <v>53</v>
      </c>
      <c r="B191" s="32">
        <f>IF(C43="Al",O$120,O$127)</f>
        <v>0</v>
      </c>
      <c r="C191" s="25"/>
      <c r="D191" s="33">
        <f>SUM(D43:D48)</f>
        <v>3.0464561414077647</v>
      </c>
      <c r="E191" s="33">
        <f t="shared" si="9"/>
        <v>3.0464561414077647</v>
      </c>
      <c r="G191" s="5"/>
      <c r="O191" s="5">
        <f>SUM(O188:O190)</f>
        <v>2.9787714655347783</v>
      </c>
    </row>
    <row r="192" spans="1:17" x14ac:dyDescent="0.35">
      <c r="A192" s="25" t="s">
        <v>54</v>
      </c>
      <c r="B192" s="32">
        <f>IF(C49="Al",O$120,O$127)</f>
        <v>0</v>
      </c>
      <c r="C192" s="25"/>
      <c r="D192" s="33">
        <f>SUM(D49:D54)</f>
        <v>3.0464561414077647</v>
      </c>
      <c r="E192" s="33">
        <f t="shared" si="9"/>
        <v>3.0464561414077647</v>
      </c>
      <c r="G192" s="5"/>
      <c r="O192" s="5"/>
    </row>
    <row r="193" spans="1:15" x14ac:dyDescent="0.35">
      <c r="A193" s="25" t="s">
        <v>55</v>
      </c>
      <c r="B193" s="32">
        <f>IF(C55="Al",O$120,O$127)</f>
        <v>0</v>
      </c>
      <c r="C193" s="25"/>
      <c r="D193" s="33">
        <f>SUM(D55:D60)</f>
        <v>3.0464561414077647</v>
      </c>
      <c r="E193" s="33">
        <f t="shared" si="9"/>
        <v>3.0464561414077647</v>
      </c>
      <c r="G193" s="5"/>
      <c r="O193" s="5"/>
    </row>
    <row r="194" spans="1:15" x14ac:dyDescent="0.35">
      <c r="A194" s="25" t="s">
        <v>56</v>
      </c>
      <c r="B194" s="32">
        <f>IF(C61="Al",O$120,O$127)</f>
        <v>0</v>
      </c>
      <c r="C194" s="25"/>
      <c r="D194" s="33">
        <f>SUM(D61:D66)</f>
        <v>3.0464561414077647</v>
      </c>
      <c r="E194" s="33">
        <f t="shared" si="9"/>
        <v>3.0464561414077647</v>
      </c>
      <c r="G194" s="5"/>
      <c r="N194" t="s">
        <v>39</v>
      </c>
      <c r="O194" s="5">
        <v>0.40494089035054082</v>
      </c>
    </row>
    <row r="195" spans="1:15" x14ac:dyDescent="0.35">
      <c r="A195" s="25" t="s">
        <v>57</v>
      </c>
      <c r="B195" s="32">
        <f>IF(C67="Al",O$120,O$127)</f>
        <v>0</v>
      </c>
      <c r="C195" s="25"/>
      <c r="D195" s="33">
        <f>SUM(D67:D72)</f>
        <v>3.0464561414077647</v>
      </c>
      <c r="E195" s="33">
        <f t="shared" si="9"/>
        <v>3.0464561414077647</v>
      </c>
      <c r="G195" s="5"/>
      <c r="N195" t="s">
        <v>36</v>
      </c>
      <c r="O195" s="5">
        <v>0.52480813026429529</v>
      </c>
    </row>
    <row r="196" spans="1:15" x14ac:dyDescent="0.35">
      <c r="A196" s="25" t="s">
        <v>58</v>
      </c>
      <c r="B196" s="32">
        <f>IF(C73="Al",O$120,O$127)</f>
        <v>0</v>
      </c>
      <c r="C196" s="25"/>
      <c r="D196" s="33">
        <f>SUM(D73:D78)</f>
        <v>3.0464561414077647</v>
      </c>
      <c r="E196" s="33">
        <f t="shared" si="9"/>
        <v>3.0464561414077647</v>
      </c>
      <c r="G196" s="5"/>
      <c r="N196" t="s">
        <v>37</v>
      </c>
      <c r="O196" s="5">
        <v>0.50900002634595332</v>
      </c>
    </row>
    <row r="197" spans="1:15" x14ac:dyDescent="0.35">
      <c r="A197" s="25" t="s">
        <v>59</v>
      </c>
      <c r="B197" s="32">
        <f>IF(C79="Al",O$120,O$127)</f>
        <v>0</v>
      </c>
      <c r="C197" s="25"/>
      <c r="D197" s="33">
        <f>SUM(D79:D84)</f>
        <v>3.0464561414077647</v>
      </c>
      <c r="E197" s="33">
        <f t="shared" si="9"/>
        <v>3.0464561414077647</v>
      </c>
      <c r="G197" s="5"/>
      <c r="N197" t="s">
        <v>40</v>
      </c>
      <c r="O197" s="5">
        <v>0.44316872066440643</v>
      </c>
    </row>
    <row r="198" spans="1:15" x14ac:dyDescent="0.35">
      <c r="A198" s="25" t="s">
        <v>60</v>
      </c>
      <c r="B198" s="32">
        <f>IF(C85="Al",O$120,O$127)</f>
        <v>0</v>
      </c>
      <c r="C198" s="25"/>
      <c r="D198" s="33">
        <f>SUM(D85:D90)</f>
        <v>3.0464561414077647</v>
      </c>
      <c r="E198" s="33">
        <f t="shared" si="9"/>
        <v>3.0464561414077647</v>
      </c>
      <c r="G198" s="5"/>
      <c r="N198" t="s">
        <v>38</v>
      </c>
      <c r="O198" s="5">
        <v>0.51703954837755361</v>
      </c>
    </row>
    <row r="199" spans="1:15" x14ac:dyDescent="0.35">
      <c r="A199" s="25" t="s">
        <v>61</v>
      </c>
      <c r="B199" s="32">
        <f>IF(C91="Al",O$120,O$127)</f>
        <v>0</v>
      </c>
      <c r="C199" s="25"/>
      <c r="D199" s="33">
        <f>SUM(D91:D96)</f>
        <v>3.0464561414077647</v>
      </c>
      <c r="E199" s="33">
        <f t="shared" si="9"/>
        <v>3.0464561414077647</v>
      </c>
      <c r="G199" s="5"/>
      <c r="N199" t="s">
        <v>41</v>
      </c>
      <c r="O199" s="5">
        <v>0.48074013778061853</v>
      </c>
    </row>
    <row r="200" spans="1:15" x14ac:dyDescent="0.35">
      <c r="A200" s="25" t="s">
        <v>62</v>
      </c>
      <c r="B200" s="32">
        <f>IF(C97="Al",O$120,O$127)</f>
        <v>0</v>
      </c>
      <c r="C200" s="25"/>
      <c r="D200" s="33">
        <f>SUM(D97:D102)</f>
        <v>3.0464561414077647</v>
      </c>
      <c r="E200" s="33">
        <f t="shared" si="9"/>
        <v>3.0464561414077647</v>
      </c>
      <c r="G200" s="5"/>
      <c r="O200" s="5">
        <f>SUM(O194:O199)</f>
        <v>2.8796974537833679</v>
      </c>
    </row>
    <row r="201" spans="1:15" x14ac:dyDescent="0.35">
      <c r="A201" s="25" t="s">
        <v>63</v>
      </c>
      <c r="B201" s="32">
        <f>IF(C103="Al",O$120,O$127)</f>
        <v>0</v>
      </c>
      <c r="C201" s="25"/>
      <c r="D201" s="33">
        <f>SUM(D103:D108)</f>
        <v>3.0464561414077647</v>
      </c>
      <c r="E201" s="33">
        <f t="shared" si="9"/>
        <v>3.0464561414077647</v>
      </c>
      <c r="G201" s="5"/>
      <c r="O201" s="5"/>
    </row>
    <row r="202" spans="1:15" x14ac:dyDescent="0.35">
      <c r="A202" s="25" t="s">
        <v>64</v>
      </c>
      <c r="B202" s="32">
        <f>IF(C109="Al",O$120,O$127)</f>
        <v>0</v>
      </c>
      <c r="C202" s="25"/>
      <c r="D202" s="33">
        <f>SUM(D109:D114)</f>
        <v>3.0464561414077647</v>
      </c>
      <c r="E202" s="33">
        <f t="shared" si="9"/>
        <v>3.0464561414077647</v>
      </c>
      <c r="G202" s="5"/>
      <c r="O202" s="5"/>
    </row>
    <row r="203" spans="1:15" x14ac:dyDescent="0.35">
      <c r="A203" s="25" t="s">
        <v>65</v>
      </c>
      <c r="B203" s="32">
        <f>IF(C115="Al",O$120,O$127)</f>
        <v>0</v>
      </c>
      <c r="C203" s="25"/>
      <c r="D203" s="33">
        <f>SUM(D115:D120)</f>
        <v>3.0464561414077647</v>
      </c>
      <c r="E203" s="33">
        <f t="shared" si="9"/>
        <v>3.0464561414077647</v>
      </c>
      <c r="G203" s="5"/>
      <c r="N203" t="s">
        <v>24</v>
      </c>
      <c r="O203" s="5">
        <v>0.41787666872360119</v>
      </c>
    </row>
    <row r="204" spans="1:15" x14ac:dyDescent="0.35">
      <c r="A204" s="25" t="s">
        <v>66</v>
      </c>
      <c r="B204" s="32">
        <f>IF(C121="Al",O$120,O$127)</f>
        <v>0</v>
      </c>
      <c r="C204" s="25"/>
      <c r="D204" s="33">
        <f>SUM(D121:D126)</f>
        <v>3.0464561414077647</v>
      </c>
      <c r="E204" s="33">
        <f t="shared" si="9"/>
        <v>3.0464561414077647</v>
      </c>
      <c r="G204" s="5"/>
      <c r="N204" t="s">
        <v>23</v>
      </c>
      <c r="O204" s="5">
        <v>0.41619087950087519</v>
      </c>
    </row>
    <row r="205" spans="1:15" x14ac:dyDescent="0.35">
      <c r="A205" s="25" t="s">
        <v>67</v>
      </c>
      <c r="B205" s="32">
        <f>IF(C127="Al",O$120,O$127)</f>
        <v>0</v>
      </c>
      <c r="C205" s="25"/>
      <c r="D205" s="33">
        <f>SUM(D127:D132)</f>
        <v>3.0464561414077647</v>
      </c>
      <c r="E205" s="33">
        <f t="shared" si="9"/>
        <v>3.0464561414077647</v>
      </c>
      <c r="G205" s="5"/>
      <c r="N205" t="s">
        <v>25</v>
      </c>
      <c r="O205" s="5">
        <v>0.3131499883991718</v>
      </c>
    </row>
    <row r="206" spans="1:15" x14ac:dyDescent="0.35">
      <c r="A206" s="25" t="s">
        <v>68</v>
      </c>
      <c r="B206" s="32">
        <f>IF(C133="Al",O$120,O$127)</f>
        <v>0</v>
      </c>
      <c r="C206" s="25"/>
      <c r="D206" s="33">
        <f>SUM(D133:D138)</f>
        <v>3.0464561414077647</v>
      </c>
      <c r="E206" s="33">
        <f t="shared" si="9"/>
        <v>3.0464561414077647</v>
      </c>
      <c r="G206" s="5"/>
      <c r="N206" t="s">
        <v>26</v>
      </c>
      <c r="O206" s="5">
        <v>0.41205520434746346</v>
      </c>
    </row>
    <row r="207" spans="1:15" x14ac:dyDescent="0.35">
      <c r="A207" s="25" t="s">
        <v>69</v>
      </c>
      <c r="B207" s="32">
        <f>IF(C139="Al",O$120,O$127)</f>
        <v>0</v>
      </c>
      <c r="C207" s="25"/>
      <c r="D207" s="33">
        <f>SUM(D139:D144)</f>
        <v>3.0464561414077647</v>
      </c>
      <c r="E207" s="33">
        <f t="shared" si="9"/>
        <v>3.0464561414077647</v>
      </c>
      <c r="G207" s="5"/>
      <c r="O207" s="5">
        <f>O203+O204+O204+O205+O206+O206</f>
        <v>2.3875188248194501</v>
      </c>
    </row>
    <row r="208" spans="1:15" x14ac:dyDescent="0.35">
      <c r="A208" s="25" t="s">
        <v>70</v>
      </c>
      <c r="B208" s="32">
        <f>IF(C145="Al",O$120,O$127)</f>
        <v>0</v>
      </c>
      <c r="C208" s="25"/>
      <c r="D208" s="33">
        <f>SUM(D145:D150)</f>
        <v>3.0464561414077647</v>
      </c>
      <c r="E208" s="33">
        <f t="shared" si="9"/>
        <v>3.0464561414077647</v>
      </c>
      <c r="F208" s="5">
        <f>AVERAGE(D191:D208)</f>
        <v>3.0464561414077655</v>
      </c>
      <c r="G208" s="5">
        <f>O200</f>
        <v>2.8796974537833679</v>
      </c>
      <c r="H208" s="5">
        <f>F208-G208</f>
        <v>0.16675868762439761</v>
      </c>
      <c r="I208" s="5">
        <f>SUM(D191:D208)</f>
        <v>54.836210545339782</v>
      </c>
      <c r="J208">
        <f>6*F208</f>
        <v>18.278736848446592</v>
      </c>
      <c r="O208" s="5"/>
    </row>
    <row r="209" spans="1:15" x14ac:dyDescent="0.35">
      <c r="A209" s="27" t="s">
        <v>6</v>
      </c>
      <c r="B209" s="34">
        <f>IF(C151="Al",P$154,P$159)</f>
        <v>2.1500870407112984</v>
      </c>
      <c r="C209" s="27"/>
      <c r="D209" s="29">
        <f>SUM(D151:D156)</f>
        <v>2.1500870407112984</v>
      </c>
      <c r="E209" s="29">
        <f t="shared" si="9"/>
        <v>0</v>
      </c>
      <c r="G209" s="5"/>
      <c r="H209" s="5"/>
      <c r="N209" t="s">
        <v>32</v>
      </c>
      <c r="O209" s="5">
        <v>0.16263786334612496</v>
      </c>
    </row>
    <row r="210" spans="1:15" x14ac:dyDescent="0.35">
      <c r="A210" s="27" t="s">
        <v>7</v>
      </c>
      <c r="B210" s="34">
        <f>IF(C157="Al",P$154,P$159)</f>
        <v>2.1500870407112984</v>
      </c>
      <c r="C210" s="27"/>
      <c r="D210" s="29">
        <f>SUM(D157:D162)</f>
        <v>2.1500870407112984</v>
      </c>
      <c r="E210" s="29">
        <f t="shared" si="9"/>
        <v>0</v>
      </c>
      <c r="G210" s="5"/>
      <c r="H210" s="5"/>
      <c r="N210" s="6" t="s">
        <v>17</v>
      </c>
      <c r="O210" s="5">
        <v>7.2789075335999959E-2</v>
      </c>
    </row>
    <row r="211" spans="1:15" x14ac:dyDescent="0.35">
      <c r="A211" s="27" t="s">
        <v>8</v>
      </c>
      <c r="B211" s="34">
        <f>IF(C163="Al",P$154,P$159)</f>
        <v>2.1500870407112984</v>
      </c>
      <c r="C211" s="27"/>
      <c r="D211" s="29">
        <f>SUM(D163:D168)</f>
        <v>2.1500870407112984</v>
      </c>
      <c r="E211" s="29">
        <f t="shared" si="9"/>
        <v>0</v>
      </c>
      <c r="F211" s="5">
        <f>AVERAGE(D209:D211)</f>
        <v>2.1500870407112984</v>
      </c>
      <c r="G211" s="5">
        <f>O207</f>
        <v>2.3875188248194501</v>
      </c>
      <c r="H211" s="5">
        <f>F211-G211</f>
        <v>-0.23743178410815169</v>
      </c>
      <c r="I211" s="5">
        <f>SUM(D209:D211)</f>
        <v>6.4502611221338952</v>
      </c>
      <c r="J211">
        <f>3*F211</f>
        <v>6.4502611221338952</v>
      </c>
      <c r="N211" s="6" t="s">
        <v>18</v>
      </c>
      <c r="O211" s="5">
        <v>8.9205446272630384E-2</v>
      </c>
    </row>
    <row r="212" spans="1:15" x14ac:dyDescent="0.35">
      <c r="A212" s="30" t="s">
        <v>9</v>
      </c>
      <c r="B212" s="31">
        <f>IF(C169="Na",0.96,IF(C169="Ca",2,0))</f>
        <v>0.96</v>
      </c>
      <c r="C212" s="30"/>
      <c r="D212" s="31">
        <f>SUM(D169:D177)</f>
        <v>0.82966835313527698</v>
      </c>
      <c r="E212" s="31">
        <f t="shared" si="9"/>
        <v>-0.13033164686472298</v>
      </c>
      <c r="F212" s="5">
        <f>D212</f>
        <v>0.82966835313527698</v>
      </c>
      <c r="G212" s="5">
        <f>O212</f>
        <v>0.97389715486426598</v>
      </c>
      <c r="H212" s="5">
        <f>F212-G212</f>
        <v>-0.144228801728989</v>
      </c>
      <c r="I212" s="5">
        <f>D212</f>
        <v>0.82966835313527698</v>
      </c>
      <c r="J212" s="5">
        <f>F212</f>
        <v>0.82966835313527698</v>
      </c>
      <c r="K212">
        <f>SUM(J187:J212)</f>
        <v>58.791422510759709</v>
      </c>
      <c r="L212">
        <f>(6*4)+(3*3)+(6*3)+(3*2)+1</f>
        <v>58</v>
      </c>
      <c r="N212" s="6"/>
      <c r="O212" s="5">
        <f>O209+O209+O209+O210+O210+O210+O211+O211+O211</f>
        <v>0.97389715486426598</v>
      </c>
    </row>
    <row r="213" spans="1:15" x14ac:dyDescent="0.35">
      <c r="A213" s="30"/>
      <c r="B213" s="31"/>
      <c r="C213" s="30"/>
      <c r="D213" s="31"/>
      <c r="E213" s="31"/>
    </row>
    <row r="214" spans="1:15" x14ac:dyDescent="0.35">
      <c r="A214" t="s">
        <v>15</v>
      </c>
      <c r="B214" s="5">
        <f>O214</f>
        <v>1.2536300061708037</v>
      </c>
      <c r="D214" s="5">
        <f>D151+D157+D163</f>
        <v>1.0445257765186848</v>
      </c>
      <c r="E214" s="5">
        <f t="shared" si="9"/>
        <v>-0.20910422965211883</v>
      </c>
      <c r="F214">
        <f>ABS(E214)</f>
        <v>0.20910422965211883</v>
      </c>
      <c r="G214" s="5">
        <f>AVERAGE(D214)</f>
        <v>1.0445257765186848</v>
      </c>
      <c r="H214" s="5">
        <f>AVERAGE(E214)</f>
        <v>-0.20910422965211883</v>
      </c>
      <c r="I214" s="5">
        <f>O214</f>
        <v>1.2536300061708037</v>
      </c>
      <c r="J214" s="5"/>
      <c r="K214" s="5"/>
      <c r="N214" t="s">
        <v>15</v>
      </c>
      <c r="O214">
        <v>1.2536300061708037</v>
      </c>
    </row>
    <row r="215" spans="1:15" x14ac:dyDescent="0.35">
      <c r="A215" t="s">
        <v>155</v>
      </c>
      <c r="B215" s="5">
        <f>O215</f>
        <v>2.0148209618543591</v>
      </c>
      <c r="D215" s="5">
        <f>D153+D158+D25+D169</f>
        <v>1.9978242349873341</v>
      </c>
      <c r="E215" s="5">
        <f t="shared" si="9"/>
        <v>-1.6996726867025025E-2</v>
      </c>
      <c r="F215">
        <f t="shared" ref="F215:F278" si="10">ABS(E215)</f>
        <v>1.6996726867025025E-2</v>
      </c>
      <c r="H215" s="5"/>
      <c r="J215" s="5"/>
      <c r="N215" t="s">
        <v>10</v>
      </c>
      <c r="O215">
        <v>2.0148209618543591</v>
      </c>
    </row>
    <row r="216" spans="1:15" x14ac:dyDescent="0.35">
      <c r="A216" t="s">
        <v>156</v>
      </c>
      <c r="B216" s="5">
        <f>O215</f>
        <v>2.0148209618543591</v>
      </c>
      <c r="D216" s="5">
        <f>D159+D164+D28+D170</f>
        <v>1.9978242349873341</v>
      </c>
      <c r="E216" s="5">
        <f t="shared" si="9"/>
        <v>-1.6996726867025025E-2</v>
      </c>
      <c r="F216">
        <f t="shared" si="10"/>
        <v>1.6996726867025025E-2</v>
      </c>
      <c r="H216" s="5"/>
      <c r="J216" s="5"/>
      <c r="N216" t="s">
        <v>16</v>
      </c>
      <c r="O216">
        <v>1.1230317691002534</v>
      </c>
    </row>
    <row r="217" spans="1:15" x14ac:dyDescent="0.35">
      <c r="A217" t="s">
        <v>157</v>
      </c>
      <c r="B217" s="5">
        <f>O215</f>
        <v>2.0148209618543591</v>
      </c>
      <c r="D217" s="5">
        <f>D152+D165+D31+D171</f>
        <v>1.9978242349873341</v>
      </c>
      <c r="E217" s="5">
        <f t="shared" si="9"/>
        <v>-1.6996726867025025E-2</v>
      </c>
      <c r="F217">
        <f t="shared" si="10"/>
        <v>1.6996726867025025E-2</v>
      </c>
      <c r="G217" s="5">
        <f>AVERAGE(D215:D217)</f>
        <v>1.9978242349873341</v>
      </c>
      <c r="H217" s="5">
        <f>AVERAGE(E215:E217)</f>
        <v>-1.6996726867025025E-2</v>
      </c>
      <c r="I217" s="5">
        <f>O215</f>
        <v>2.0148209618543591</v>
      </c>
      <c r="J217" s="5"/>
      <c r="K217" s="5"/>
      <c r="L217" s="5"/>
      <c r="N217" t="s">
        <v>11</v>
      </c>
      <c r="O217">
        <v>2.071761061994466</v>
      </c>
    </row>
    <row r="218" spans="1:15" x14ac:dyDescent="0.35">
      <c r="A218" t="s">
        <v>123</v>
      </c>
      <c r="B218" s="5">
        <f t="shared" ref="B218:B229" si="11">O$216</f>
        <v>1.1230317691002534</v>
      </c>
      <c r="D218" s="5">
        <f>D49+O$205+O$194</f>
        <v>1.146308363521324</v>
      </c>
      <c r="E218" s="5">
        <f t="shared" si="9"/>
        <v>2.3276594421070662E-2</v>
      </c>
      <c r="F218">
        <f t="shared" si="10"/>
        <v>2.3276594421070662E-2</v>
      </c>
      <c r="H218" s="5"/>
      <c r="J218" s="5"/>
      <c r="N218" t="s">
        <v>12</v>
      </c>
      <c r="O218">
        <v>2.0115748537765814</v>
      </c>
    </row>
    <row r="219" spans="1:15" x14ac:dyDescent="0.35">
      <c r="A219" t="s">
        <v>122</v>
      </c>
      <c r="B219" s="5">
        <f t="shared" si="11"/>
        <v>1.1230317691002534</v>
      </c>
      <c r="D219" s="5">
        <f>D55+D73+D154</f>
        <v>1.1180360152114606</v>
      </c>
      <c r="E219" s="5">
        <f t="shared" si="9"/>
        <v>-4.9957538887928088E-3</v>
      </c>
      <c r="F219">
        <f t="shared" si="10"/>
        <v>4.9957538887928088E-3</v>
      </c>
      <c r="H219" s="5"/>
      <c r="J219" s="5"/>
      <c r="N219" t="s">
        <v>13</v>
      </c>
      <c r="O219" s="10">
        <v>1.9812656032957094</v>
      </c>
    </row>
    <row r="220" spans="1:15" x14ac:dyDescent="0.35">
      <c r="A220" t="s">
        <v>124</v>
      </c>
      <c r="B220" s="5">
        <f t="shared" si="11"/>
        <v>1.1230317691002534</v>
      </c>
      <c r="D220" s="5">
        <f>D67+O$205+O$194</f>
        <v>1.146308363521324</v>
      </c>
      <c r="E220" s="5">
        <f t="shared" si="9"/>
        <v>2.3276594421070662E-2</v>
      </c>
      <c r="F220">
        <f t="shared" si="10"/>
        <v>2.3276594421070662E-2</v>
      </c>
      <c r="H220" s="5"/>
      <c r="J220" s="5"/>
      <c r="N220" t="s">
        <v>14</v>
      </c>
      <c r="O220">
        <v>1.9968395340804608</v>
      </c>
    </row>
    <row r="221" spans="1:15" x14ac:dyDescent="0.35">
      <c r="A221" t="s">
        <v>77</v>
      </c>
      <c r="B221" s="5">
        <f t="shared" si="11"/>
        <v>1.1230317691002534</v>
      </c>
      <c r="D221" s="5">
        <f>D61+D79+O$205</f>
        <v>1.1695849579423947</v>
      </c>
      <c r="E221" s="5">
        <f t="shared" si="9"/>
        <v>4.6553188842141324E-2</v>
      </c>
      <c r="F221">
        <f t="shared" si="10"/>
        <v>4.6553188842141324E-2</v>
      </c>
      <c r="H221" s="5"/>
      <c r="J221" s="5"/>
      <c r="N221" t="s">
        <v>31</v>
      </c>
      <c r="O221">
        <v>1.9772647491723192</v>
      </c>
    </row>
    <row r="222" spans="1:15" x14ac:dyDescent="0.35">
      <c r="A222" t="s">
        <v>125</v>
      </c>
      <c r="B222" s="5">
        <f t="shared" si="11"/>
        <v>1.1230317691002534</v>
      </c>
      <c r="D222" s="5">
        <f>D85+O$205+O$194</f>
        <v>1.146308363521324</v>
      </c>
      <c r="E222" s="5">
        <f t="shared" si="9"/>
        <v>2.3276594421070662E-2</v>
      </c>
      <c r="F222">
        <f t="shared" si="10"/>
        <v>2.3276594421070662E-2</v>
      </c>
      <c r="H222" s="5"/>
      <c r="J222" s="5"/>
      <c r="O222" s="10"/>
    </row>
    <row r="223" spans="1:15" x14ac:dyDescent="0.35">
      <c r="A223" t="s">
        <v>126</v>
      </c>
      <c r="B223" s="5">
        <f t="shared" si="11"/>
        <v>1.1230317691002534</v>
      </c>
      <c r="D223" s="5">
        <f>D91+D109+D160</f>
        <v>1.1180360152114606</v>
      </c>
      <c r="E223" s="5">
        <f t="shared" si="9"/>
        <v>-4.9957538887928088E-3</v>
      </c>
      <c r="F223">
        <f t="shared" si="10"/>
        <v>4.9957538887928088E-3</v>
      </c>
      <c r="H223" s="5"/>
      <c r="J223" s="5"/>
    </row>
    <row r="224" spans="1:15" x14ac:dyDescent="0.35">
      <c r="A224" t="s">
        <v>127</v>
      </c>
      <c r="B224" s="5">
        <f t="shared" si="11"/>
        <v>1.1230317691002534</v>
      </c>
      <c r="D224" s="5">
        <f>D103+O$205+O$194</f>
        <v>1.146308363521324</v>
      </c>
      <c r="E224" s="5">
        <f t="shared" si="9"/>
        <v>2.3276594421070662E-2</v>
      </c>
      <c r="F224">
        <f t="shared" si="10"/>
        <v>2.3276594421070662E-2</v>
      </c>
      <c r="J224" s="5"/>
      <c r="K224" s="5"/>
    </row>
    <row r="225" spans="1:14" x14ac:dyDescent="0.35">
      <c r="A225" t="s">
        <v>78</v>
      </c>
      <c r="B225" s="5">
        <f t="shared" si="11"/>
        <v>1.1230317691002534</v>
      </c>
      <c r="D225" s="5">
        <f>D97+D115+O$205</f>
        <v>1.1695849579423947</v>
      </c>
      <c r="E225" s="5">
        <f t="shared" si="9"/>
        <v>4.6553188842141324E-2</v>
      </c>
      <c r="F225">
        <f t="shared" si="10"/>
        <v>4.6553188842141324E-2</v>
      </c>
      <c r="G225" s="5"/>
      <c r="H225" s="5"/>
      <c r="I225" s="5"/>
      <c r="J225" s="5"/>
      <c r="K225" s="5"/>
    </row>
    <row r="226" spans="1:14" x14ac:dyDescent="0.35">
      <c r="A226" t="s">
        <v>128</v>
      </c>
      <c r="B226" s="5">
        <f t="shared" si="11"/>
        <v>1.1230317691002534</v>
      </c>
      <c r="D226" s="5">
        <f>D121+O$205+O$194</f>
        <v>1.146308363521324</v>
      </c>
      <c r="E226" s="5">
        <f t="shared" si="9"/>
        <v>2.3276594421070662E-2</v>
      </c>
      <c r="F226">
        <f t="shared" si="10"/>
        <v>2.3276594421070662E-2</v>
      </c>
      <c r="G226" s="5"/>
      <c r="H226" s="5"/>
      <c r="I226" s="5"/>
      <c r="J226" s="5"/>
      <c r="K226" s="5"/>
    </row>
    <row r="227" spans="1:14" x14ac:dyDescent="0.35">
      <c r="A227" t="s">
        <v>129</v>
      </c>
      <c r="B227" s="5">
        <f t="shared" si="11"/>
        <v>1.1230317691002534</v>
      </c>
      <c r="D227" s="5">
        <f>D127+D145+D166</f>
        <v>1.1180360152114606</v>
      </c>
      <c r="E227" s="5">
        <f t="shared" si="9"/>
        <v>-4.9957538887928088E-3</v>
      </c>
      <c r="F227">
        <f t="shared" si="10"/>
        <v>4.9957538887928088E-3</v>
      </c>
      <c r="G227" s="5"/>
      <c r="H227" s="5"/>
      <c r="I227" s="5"/>
      <c r="J227" s="5"/>
      <c r="K227" s="5"/>
    </row>
    <row r="228" spans="1:14" x14ac:dyDescent="0.35">
      <c r="A228" t="s">
        <v>130</v>
      </c>
      <c r="B228" s="5">
        <f t="shared" si="11"/>
        <v>1.1230317691002534</v>
      </c>
      <c r="D228" s="5">
        <f>D139+O$205+O$194</f>
        <v>1.146308363521324</v>
      </c>
      <c r="E228" s="5">
        <f t="shared" si="9"/>
        <v>2.3276594421070662E-2</v>
      </c>
      <c r="F228">
        <f t="shared" si="10"/>
        <v>2.3276594421070662E-2</v>
      </c>
      <c r="G228" s="5"/>
      <c r="H228" s="5"/>
      <c r="I228" s="5"/>
      <c r="J228" s="5"/>
      <c r="K228" s="5"/>
    </row>
    <row r="229" spans="1:14" x14ac:dyDescent="0.35">
      <c r="A229" t="s">
        <v>79</v>
      </c>
      <c r="B229" s="5">
        <f t="shared" si="11"/>
        <v>1.1230317691002534</v>
      </c>
      <c r="D229" s="5">
        <f>D133+D43+O205</f>
        <v>1.1695849579423947</v>
      </c>
      <c r="E229" s="5">
        <f t="shared" si="9"/>
        <v>4.6553188842141324E-2</v>
      </c>
      <c r="F229">
        <f t="shared" si="10"/>
        <v>4.6553188842141324E-2</v>
      </c>
      <c r="G229" s="5">
        <f>AVERAGE(D218:D229)</f>
        <v>1.1450594250491259</v>
      </c>
      <c r="H229" s="5">
        <f>AVERAGE(E218:E229)</f>
        <v>2.202765594887246E-2</v>
      </c>
      <c r="I229" s="5">
        <f>O216</f>
        <v>1.1230317691002534</v>
      </c>
      <c r="J229" s="5"/>
      <c r="K229" s="5"/>
    </row>
    <row r="230" spans="1:14" x14ac:dyDescent="0.35">
      <c r="A230" t="s">
        <v>11</v>
      </c>
      <c r="B230" s="5">
        <f>O217</f>
        <v>2.071761061994466</v>
      </c>
      <c r="D230" s="5">
        <f>D1+D21+D172</f>
        <v>2.0653765760022296</v>
      </c>
      <c r="E230" s="5">
        <f t="shared" si="9"/>
        <v>-6.3844859922363995E-3</v>
      </c>
      <c r="F230">
        <f t="shared" si="10"/>
        <v>6.3844859922363995E-3</v>
      </c>
      <c r="H230" s="5"/>
      <c r="J230" s="5"/>
    </row>
    <row r="231" spans="1:14" x14ac:dyDescent="0.35">
      <c r="A231" t="s">
        <v>11</v>
      </c>
      <c r="B231" s="5">
        <f>O217</f>
        <v>2.071761061994466</v>
      </c>
      <c r="D231" s="5">
        <f>D5+D9+D173</f>
        <v>2.0653765760022296</v>
      </c>
      <c r="E231" s="5">
        <f t="shared" si="9"/>
        <v>-6.3844859922363995E-3</v>
      </c>
      <c r="F231">
        <f t="shared" si="10"/>
        <v>6.3844859922363995E-3</v>
      </c>
      <c r="H231" s="5"/>
      <c r="J231" s="5"/>
      <c r="N231" s="3"/>
    </row>
    <row r="232" spans="1:14" x14ac:dyDescent="0.35">
      <c r="A232" t="s">
        <v>11</v>
      </c>
      <c r="B232" s="5">
        <f>O217</f>
        <v>2.071761061994466</v>
      </c>
      <c r="D232" s="5">
        <f>D13+D17+D174</f>
        <v>2.0653765760022296</v>
      </c>
      <c r="E232" s="5">
        <f t="shared" si="9"/>
        <v>-6.3844859922363995E-3</v>
      </c>
      <c r="F232">
        <f t="shared" si="10"/>
        <v>6.3844859922363995E-3</v>
      </c>
      <c r="G232" s="5">
        <f>AVERAGE(D230:D232)</f>
        <v>2.0653765760022296</v>
      </c>
      <c r="H232" s="5">
        <f>AVERAGE(E230:E232)</f>
        <v>-6.3844859922363995E-3</v>
      </c>
      <c r="I232" s="5">
        <f>O217</f>
        <v>2.071761061994466</v>
      </c>
      <c r="J232" s="5"/>
      <c r="K232" s="5"/>
    </row>
    <row r="233" spans="1:14" x14ac:dyDescent="0.35">
      <c r="A233" t="s">
        <v>12</v>
      </c>
      <c r="B233" s="5">
        <f>O218</f>
        <v>2.0115748537765814</v>
      </c>
      <c r="D233" s="5">
        <f>D2+D6+D175</f>
        <v>2.0037099776977043</v>
      </c>
      <c r="E233" s="5">
        <f t="shared" si="9"/>
        <v>-7.8648760788770922E-3</v>
      </c>
      <c r="F233">
        <f t="shared" si="10"/>
        <v>7.8648760788770922E-3</v>
      </c>
      <c r="H233" s="5"/>
      <c r="J233" s="5"/>
    </row>
    <row r="234" spans="1:14" x14ac:dyDescent="0.35">
      <c r="A234" t="s">
        <v>12</v>
      </c>
      <c r="B234" s="5">
        <f>O218</f>
        <v>2.0115748537765814</v>
      </c>
      <c r="D234" s="5">
        <f>D10+D14+D176</f>
        <v>2.0037099776977043</v>
      </c>
      <c r="E234" s="5">
        <f t="shared" si="9"/>
        <v>-7.8648760788770922E-3</v>
      </c>
      <c r="F234">
        <f t="shared" si="10"/>
        <v>7.8648760788770922E-3</v>
      </c>
      <c r="H234" s="5"/>
      <c r="J234" s="5"/>
    </row>
    <row r="235" spans="1:14" x14ac:dyDescent="0.35">
      <c r="A235" t="s">
        <v>12</v>
      </c>
      <c r="B235" s="5">
        <f>O218</f>
        <v>2.0115748537765814</v>
      </c>
      <c r="D235" s="5">
        <f>D18+D22+D177</f>
        <v>2.0037099776977043</v>
      </c>
      <c r="E235" s="5">
        <f t="shared" si="9"/>
        <v>-7.8648760788770922E-3</v>
      </c>
      <c r="F235">
        <f t="shared" si="10"/>
        <v>7.8648760788770922E-3</v>
      </c>
      <c r="G235" s="5">
        <f>AVERAGE(D233:D235)</f>
        <v>2.0037099776977043</v>
      </c>
      <c r="H235" s="5">
        <f>AVERAGE(E233:E235)</f>
        <v>-7.8648760788770922E-3</v>
      </c>
      <c r="I235" s="5">
        <f>O218</f>
        <v>2.0115748537765814</v>
      </c>
      <c r="J235" s="5"/>
      <c r="K235" s="5"/>
    </row>
    <row r="236" spans="1:14" x14ac:dyDescent="0.35">
      <c r="A236" t="s">
        <v>80</v>
      </c>
      <c r="B236" s="5">
        <f t="shared" ref="B236:B253" si="12">O$219</f>
        <v>1.9812656032957094</v>
      </c>
      <c r="D236" s="5">
        <f>D3+D56+D155</f>
        <v>1.944667127969461</v>
      </c>
      <c r="E236" s="5">
        <f t="shared" si="9"/>
        <v>-3.6598475326248492E-2</v>
      </c>
      <c r="F236">
        <f t="shared" si="10"/>
        <v>3.6598475326248492E-2</v>
      </c>
      <c r="H236" s="5"/>
      <c r="J236" s="5"/>
    </row>
    <row r="237" spans="1:14" x14ac:dyDescent="0.35">
      <c r="A237" t="s">
        <v>81</v>
      </c>
      <c r="B237" s="5">
        <f t="shared" si="12"/>
        <v>1.9812656032957094</v>
      </c>
      <c r="D237" s="5">
        <f>O$184+O$206+D50</f>
        <v>2.0117617337704337</v>
      </c>
      <c r="E237" s="5">
        <f t="shared" si="9"/>
        <v>3.0496130474724215E-2</v>
      </c>
      <c r="F237">
        <f t="shared" si="10"/>
        <v>3.0496130474724215E-2</v>
      </c>
      <c r="H237" s="5"/>
      <c r="J237" s="5"/>
    </row>
    <row r="238" spans="1:14" x14ac:dyDescent="0.35">
      <c r="A238" t="s">
        <v>82</v>
      </c>
      <c r="B238" s="5">
        <f t="shared" si="12"/>
        <v>1.9812656032957094</v>
      </c>
      <c r="D238" s="5">
        <f>O$184+O$206+D44</f>
        <v>2.0117617337704337</v>
      </c>
      <c r="E238" s="5">
        <f t="shared" si="9"/>
        <v>3.0496130474724215E-2</v>
      </c>
      <c r="F238">
        <f t="shared" si="10"/>
        <v>3.0496130474724215E-2</v>
      </c>
      <c r="H238" s="5"/>
      <c r="J238" s="5"/>
    </row>
    <row r="239" spans="1:14" x14ac:dyDescent="0.35">
      <c r="A239" s="35" t="s">
        <v>83</v>
      </c>
      <c r="B239" s="5">
        <f t="shared" si="12"/>
        <v>1.9812656032957094</v>
      </c>
      <c r="D239" s="5">
        <f>D7+D74+D156</f>
        <v>1.944667127969461</v>
      </c>
      <c r="E239" s="5">
        <f t="shared" si="9"/>
        <v>-3.6598475326248492E-2</v>
      </c>
      <c r="F239">
        <f t="shared" si="10"/>
        <v>3.6598475326248492E-2</v>
      </c>
      <c r="H239" s="5"/>
      <c r="J239" s="5"/>
      <c r="N239" s="3"/>
    </row>
    <row r="240" spans="1:14" x14ac:dyDescent="0.35">
      <c r="A240" s="35" t="s">
        <v>84</v>
      </c>
      <c r="B240" s="5">
        <f t="shared" si="12"/>
        <v>1.9812656032957094</v>
      </c>
      <c r="D240" s="5">
        <f>O$184+O$206+D68</f>
        <v>2.0117617337704337</v>
      </c>
      <c r="E240" s="5">
        <f t="shared" si="9"/>
        <v>3.0496130474724215E-2</v>
      </c>
      <c r="F240">
        <f t="shared" si="10"/>
        <v>3.0496130474724215E-2</v>
      </c>
      <c r="H240" s="5"/>
      <c r="J240" s="5"/>
      <c r="N240" s="3"/>
    </row>
    <row r="241" spans="1:14" x14ac:dyDescent="0.35">
      <c r="A241" s="35" t="s">
        <v>85</v>
      </c>
      <c r="B241" s="5">
        <f t="shared" si="12"/>
        <v>1.9812656032957094</v>
      </c>
      <c r="D241" s="5">
        <f>O$184+O$206+D62</f>
        <v>2.0117617337704337</v>
      </c>
      <c r="E241" s="5">
        <f t="shared" si="9"/>
        <v>3.0496130474724215E-2</v>
      </c>
      <c r="F241">
        <f t="shared" si="10"/>
        <v>3.0496130474724215E-2</v>
      </c>
      <c r="H241" s="5"/>
      <c r="J241" s="5"/>
      <c r="N241" s="3"/>
    </row>
    <row r="242" spans="1:14" x14ac:dyDescent="0.35">
      <c r="A242" t="s">
        <v>86</v>
      </c>
      <c r="B242" s="5">
        <f t="shared" si="12"/>
        <v>1.9812656032957094</v>
      </c>
      <c r="D242" s="5">
        <f>D11+D92+D161</f>
        <v>1.944667127969461</v>
      </c>
      <c r="E242" s="5">
        <f t="shared" si="9"/>
        <v>-3.6598475326248492E-2</v>
      </c>
      <c r="F242">
        <f t="shared" si="10"/>
        <v>3.6598475326248492E-2</v>
      </c>
      <c r="H242" s="5"/>
      <c r="J242" s="5"/>
    </row>
    <row r="243" spans="1:14" x14ac:dyDescent="0.35">
      <c r="A243" t="s">
        <v>87</v>
      </c>
      <c r="B243" s="5">
        <f t="shared" si="12"/>
        <v>1.9812656032957094</v>
      </c>
      <c r="D243" s="5">
        <f>O$184+O$206+D56</f>
        <v>2.0117617337704337</v>
      </c>
      <c r="E243" s="5">
        <f t="shared" si="9"/>
        <v>3.0496130474724215E-2</v>
      </c>
      <c r="F243">
        <f t="shared" si="10"/>
        <v>3.0496130474724215E-2</v>
      </c>
      <c r="H243" s="5"/>
      <c r="J243" s="5"/>
    </row>
    <row r="244" spans="1:14" x14ac:dyDescent="0.35">
      <c r="A244" t="s">
        <v>88</v>
      </c>
      <c r="B244" s="5">
        <f t="shared" si="12"/>
        <v>1.9812656032957094</v>
      </c>
      <c r="D244" s="5">
        <f>O$184+O$206+D80</f>
        <v>2.0117617337704337</v>
      </c>
      <c r="E244" s="5">
        <f t="shared" si="9"/>
        <v>3.0496130474724215E-2</v>
      </c>
      <c r="F244">
        <f t="shared" si="10"/>
        <v>3.0496130474724215E-2</v>
      </c>
      <c r="H244" s="5"/>
      <c r="J244" s="5"/>
    </row>
    <row r="245" spans="1:14" x14ac:dyDescent="0.35">
      <c r="A245" t="s">
        <v>89</v>
      </c>
      <c r="B245" s="5">
        <f t="shared" si="12"/>
        <v>1.9812656032957094</v>
      </c>
      <c r="D245" s="5">
        <f>D15+D110+D162</f>
        <v>1.944667127969461</v>
      </c>
      <c r="E245" s="5">
        <f t="shared" si="9"/>
        <v>-3.6598475326248492E-2</v>
      </c>
      <c r="F245">
        <f t="shared" si="10"/>
        <v>3.6598475326248492E-2</v>
      </c>
      <c r="H245" s="5"/>
      <c r="J245" s="5"/>
    </row>
    <row r="246" spans="1:14" x14ac:dyDescent="0.35">
      <c r="A246" t="s">
        <v>90</v>
      </c>
      <c r="B246" s="5">
        <f t="shared" si="12"/>
        <v>1.9812656032957094</v>
      </c>
      <c r="D246" s="5">
        <f>O$184+O$206+D104</f>
        <v>2.0117617337704337</v>
      </c>
      <c r="E246" s="5">
        <f t="shared" si="9"/>
        <v>3.0496130474724215E-2</v>
      </c>
      <c r="F246">
        <f t="shared" si="10"/>
        <v>3.0496130474724215E-2</v>
      </c>
      <c r="H246" s="5"/>
      <c r="J246" s="5"/>
    </row>
    <row r="247" spans="1:14" x14ac:dyDescent="0.35">
      <c r="A247" t="s">
        <v>91</v>
      </c>
      <c r="B247" s="5">
        <f t="shared" si="12"/>
        <v>1.9812656032957094</v>
      </c>
      <c r="D247" s="5">
        <f>O$184+O$206+D98</f>
        <v>2.0117617337704337</v>
      </c>
      <c r="E247" s="5">
        <f t="shared" si="9"/>
        <v>3.0496130474724215E-2</v>
      </c>
      <c r="F247">
        <f t="shared" si="10"/>
        <v>3.0496130474724215E-2</v>
      </c>
      <c r="H247" s="5"/>
      <c r="J247" s="5"/>
    </row>
    <row r="248" spans="1:14" x14ac:dyDescent="0.35">
      <c r="A248" t="s">
        <v>92</v>
      </c>
      <c r="B248" s="5">
        <f t="shared" si="12"/>
        <v>1.9812656032957094</v>
      </c>
      <c r="D248" s="5">
        <f>D19+D128+D167</f>
        <v>1.944667127969461</v>
      </c>
      <c r="E248" s="5">
        <f t="shared" si="9"/>
        <v>-3.6598475326248492E-2</v>
      </c>
      <c r="F248">
        <f t="shared" si="10"/>
        <v>3.6598475326248492E-2</v>
      </c>
      <c r="H248" s="5"/>
      <c r="J248" s="5"/>
    </row>
    <row r="249" spans="1:14" x14ac:dyDescent="0.35">
      <c r="A249" t="s">
        <v>93</v>
      </c>
      <c r="B249" s="5">
        <f t="shared" si="12"/>
        <v>1.9812656032957094</v>
      </c>
      <c r="D249" s="5">
        <f>O$184+O$206+D122</f>
        <v>2.0117617337704337</v>
      </c>
      <c r="E249" s="5">
        <f t="shared" si="9"/>
        <v>3.0496130474724215E-2</v>
      </c>
      <c r="F249">
        <f t="shared" si="10"/>
        <v>3.0496130474724215E-2</v>
      </c>
      <c r="H249" s="5"/>
      <c r="J249" s="5"/>
    </row>
    <row r="250" spans="1:14" x14ac:dyDescent="0.35">
      <c r="A250" t="s">
        <v>94</v>
      </c>
      <c r="B250" s="5">
        <f t="shared" si="12"/>
        <v>1.9812656032957094</v>
      </c>
      <c r="D250" s="5">
        <f>O$184+O$206+D116</f>
        <v>2.0117617337704337</v>
      </c>
      <c r="E250" s="5">
        <f t="shared" si="9"/>
        <v>3.0496130474724215E-2</v>
      </c>
      <c r="F250">
        <f t="shared" si="10"/>
        <v>3.0496130474724215E-2</v>
      </c>
      <c r="H250" s="5"/>
      <c r="J250" s="5"/>
    </row>
    <row r="251" spans="1:14" x14ac:dyDescent="0.35">
      <c r="A251" t="s">
        <v>95</v>
      </c>
      <c r="B251" s="5">
        <f t="shared" si="12"/>
        <v>1.9812656032957094</v>
      </c>
      <c r="D251" s="5">
        <f>D23+D146+D168</f>
        <v>1.944667127969461</v>
      </c>
      <c r="E251" s="5">
        <f t="shared" si="9"/>
        <v>-3.6598475326248492E-2</v>
      </c>
      <c r="F251">
        <f t="shared" si="10"/>
        <v>3.6598475326248492E-2</v>
      </c>
      <c r="J251" s="5"/>
      <c r="K251" s="5"/>
    </row>
    <row r="252" spans="1:14" x14ac:dyDescent="0.35">
      <c r="A252" t="s">
        <v>96</v>
      </c>
      <c r="B252" s="5">
        <f t="shared" si="12"/>
        <v>1.9812656032957094</v>
      </c>
      <c r="D252" s="5">
        <f>O$184+O$206+D140</f>
        <v>2.0117617337704337</v>
      </c>
      <c r="E252" s="5">
        <f t="shared" si="9"/>
        <v>3.0496130474724215E-2</v>
      </c>
      <c r="F252">
        <f t="shared" si="10"/>
        <v>3.0496130474724215E-2</v>
      </c>
      <c r="G252" s="5"/>
      <c r="H252" s="5"/>
      <c r="I252" s="5"/>
      <c r="J252" s="5"/>
      <c r="K252" s="5"/>
    </row>
    <row r="253" spans="1:14" x14ac:dyDescent="0.35">
      <c r="A253" t="s">
        <v>97</v>
      </c>
      <c r="B253" s="5">
        <f t="shared" si="12"/>
        <v>1.9812656032957094</v>
      </c>
      <c r="D253" s="5">
        <f>O$184+O$206+D134</f>
        <v>2.0117617337704337</v>
      </c>
      <c r="E253" s="5">
        <f t="shared" si="9"/>
        <v>3.0496130474724215E-2</v>
      </c>
      <c r="F253">
        <f t="shared" si="10"/>
        <v>3.0496130474724215E-2</v>
      </c>
      <c r="G253" s="5">
        <f>AVERAGE(D236:D253)</f>
        <v>1.9893968651701097</v>
      </c>
      <c r="H253" s="5">
        <f>AVERAGE(E236:E253)</f>
        <v>8.1312618743999785E-3</v>
      </c>
      <c r="I253" s="5">
        <f>O219</f>
        <v>1.9812656032957094</v>
      </c>
      <c r="J253" s="5"/>
      <c r="K253" s="5"/>
    </row>
    <row r="254" spans="1:14" x14ac:dyDescent="0.35">
      <c r="A254" t="s">
        <v>98</v>
      </c>
      <c r="B254" s="5">
        <f t="shared" ref="B254:B277" si="13">O$220</f>
        <v>1.9968395340804608</v>
      </c>
      <c r="D254" s="5">
        <f>O$185+O$196+D46</f>
        <v>2.0224158649976931</v>
      </c>
      <c r="E254" s="5">
        <f t="shared" si="9"/>
        <v>2.5576330917232326E-2</v>
      </c>
      <c r="F254">
        <f t="shared" si="10"/>
        <v>2.5576330917232326E-2</v>
      </c>
      <c r="H254" s="5"/>
      <c r="J254" s="5"/>
      <c r="N254" s="3"/>
    </row>
    <row r="255" spans="1:14" x14ac:dyDescent="0.35">
      <c r="A255" t="s">
        <v>131</v>
      </c>
      <c r="B255" s="5">
        <f t="shared" si="13"/>
        <v>1.9968395340804608</v>
      </c>
      <c r="D255" s="5">
        <f>D4+D45+D52</f>
        <v>2.0530334055335344</v>
      </c>
      <c r="E255" s="5">
        <f t="shared" si="9"/>
        <v>5.6193871453073641E-2</v>
      </c>
      <c r="F255">
        <f t="shared" si="10"/>
        <v>5.6193871453073641E-2</v>
      </c>
      <c r="H255" s="5"/>
      <c r="J255" s="5"/>
      <c r="N255" s="3"/>
    </row>
    <row r="256" spans="1:14" x14ac:dyDescent="0.35">
      <c r="A256" t="s">
        <v>132</v>
      </c>
      <c r="B256" s="5">
        <f t="shared" si="13"/>
        <v>1.9968395340804608</v>
      </c>
      <c r="D256" s="5">
        <f>O$185+D51+D58</f>
        <v>2.0519586414440552</v>
      </c>
      <c r="E256" s="5">
        <f t="shared" si="9"/>
        <v>5.5119107363594377E-2</v>
      </c>
      <c r="F256">
        <f t="shared" si="10"/>
        <v>5.5119107363594377E-2</v>
      </c>
      <c r="H256" s="5"/>
      <c r="J256" s="5"/>
      <c r="N256" s="3"/>
    </row>
    <row r="257" spans="1:14" x14ac:dyDescent="0.35">
      <c r="A257" t="s">
        <v>99</v>
      </c>
      <c r="B257" s="5">
        <f t="shared" si="13"/>
        <v>1.9968395340804608</v>
      </c>
      <c r="D257" s="5">
        <f>O$185+O$197+D58</f>
        <v>1.9565845593161462</v>
      </c>
      <c r="E257" s="5">
        <f t="shared" si="9"/>
        <v>-4.0254974764314611E-2</v>
      </c>
      <c r="F257">
        <f t="shared" si="10"/>
        <v>4.0254974764314611E-2</v>
      </c>
      <c r="H257" s="5"/>
      <c r="J257" s="5"/>
      <c r="N257" s="3"/>
    </row>
    <row r="258" spans="1:14" x14ac:dyDescent="0.35">
      <c r="A258" t="s">
        <v>100</v>
      </c>
      <c r="B258" s="5">
        <f t="shared" si="13"/>
        <v>1.9968395340804608</v>
      </c>
      <c r="D258" s="5">
        <f>O$185+O$196+D64</f>
        <v>2.0224158649976931</v>
      </c>
      <c r="E258" s="5">
        <f t="shared" si="9"/>
        <v>2.5576330917232326E-2</v>
      </c>
      <c r="F258">
        <f t="shared" si="10"/>
        <v>2.5576330917232326E-2</v>
      </c>
      <c r="H258" s="5"/>
      <c r="J258" s="5"/>
      <c r="M258" t="s">
        <v>15</v>
      </c>
      <c r="N258" s="3">
        <v>1.3656698144541495</v>
      </c>
    </row>
    <row r="259" spans="1:14" x14ac:dyDescent="0.35">
      <c r="A259" t="s">
        <v>133</v>
      </c>
      <c r="B259" s="5">
        <f t="shared" si="13"/>
        <v>1.9968395340804608</v>
      </c>
      <c r="D259" s="5">
        <f>D8+D63+D70</f>
        <v>2.0530334055335344</v>
      </c>
      <c r="E259" s="5">
        <f t="shared" si="9"/>
        <v>5.6193871453073641E-2</v>
      </c>
      <c r="F259">
        <f t="shared" si="10"/>
        <v>5.6193871453073641E-2</v>
      </c>
      <c r="H259" s="5"/>
      <c r="J259" s="5"/>
      <c r="M259" t="s">
        <v>10</v>
      </c>
      <c r="N259" s="3">
        <v>2.0213151497715485</v>
      </c>
    </row>
    <row r="260" spans="1:14" x14ac:dyDescent="0.35">
      <c r="A260" t="s">
        <v>134</v>
      </c>
      <c r="B260" s="5">
        <f t="shared" si="13"/>
        <v>1.9968395340804608</v>
      </c>
      <c r="D260" s="5">
        <f>O$185+D69+D76</f>
        <v>2.0519586414440552</v>
      </c>
      <c r="E260" s="5">
        <f t="shared" si="9"/>
        <v>5.5119107363594377E-2</v>
      </c>
      <c r="F260">
        <f t="shared" si="10"/>
        <v>5.5119107363594377E-2</v>
      </c>
      <c r="H260" s="5"/>
      <c r="J260" s="5"/>
      <c r="M260" t="s">
        <v>16</v>
      </c>
      <c r="N260" s="3">
        <v>1.1097782936638751</v>
      </c>
    </row>
    <row r="261" spans="1:14" x14ac:dyDescent="0.35">
      <c r="A261" t="s">
        <v>101</v>
      </c>
      <c r="B261" s="5">
        <f t="shared" si="13"/>
        <v>1.9968395340804608</v>
      </c>
      <c r="D261" s="5">
        <f>O$185+O$197+D75</f>
        <v>2.0263823105268228</v>
      </c>
      <c r="E261" s="5">
        <f t="shared" si="9"/>
        <v>2.9542776446362051E-2</v>
      </c>
      <c r="F261">
        <f t="shared" si="10"/>
        <v>2.9542776446362051E-2</v>
      </c>
      <c r="H261" s="5"/>
      <c r="J261" s="5"/>
      <c r="M261" t="s">
        <v>11</v>
      </c>
      <c r="N261" s="3">
        <v>2.063872502084751</v>
      </c>
    </row>
    <row r="262" spans="1:14" x14ac:dyDescent="0.35">
      <c r="A262" t="s">
        <v>102</v>
      </c>
      <c r="B262" s="5">
        <f t="shared" si="13"/>
        <v>1.9968395340804608</v>
      </c>
      <c r="D262" s="5">
        <f>O$185+O$196+D82</f>
        <v>2.0224158649976931</v>
      </c>
      <c r="E262" s="5">
        <f t="shared" si="9"/>
        <v>2.5576330917232326E-2</v>
      </c>
      <c r="F262">
        <f t="shared" si="10"/>
        <v>2.5576330917232326E-2</v>
      </c>
      <c r="H262" s="5"/>
      <c r="J262" s="5"/>
      <c r="M262" t="s">
        <v>12</v>
      </c>
      <c r="N262" s="3">
        <v>2.0017640626729425</v>
      </c>
    </row>
    <row r="263" spans="1:14" x14ac:dyDescent="0.35">
      <c r="A263" t="s">
        <v>135</v>
      </c>
      <c r="B263" s="5">
        <f t="shared" si="13"/>
        <v>1.9968395340804608</v>
      </c>
      <c r="D263" s="5">
        <f>D12+D81+D88</f>
        <v>2.0530334055335344</v>
      </c>
      <c r="E263" s="5">
        <f t="shared" si="9"/>
        <v>5.6193871453073641E-2</v>
      </c>
      <c r="F263">
        <f t="shared" si="10"/>
        <v>5.6193871453073641E-2</v>
      </c>
      <c r="H263" s="5"/>
      <c r="J263" s="5"/>
      <c r="M263" t="s">
        <v>13</v>
      </c>
      <c r="N263" s="3">
        <v>1.8641303226807993</v>
      </c>
    </row>
    <row r="264" spans="1:14" x14ac:dyDescent="0.35">
      <c r="A264" t="s">
        <v>136</v>
      </c>
      <c r="B264" s="5">
        <f t="shared" si="13"/>
        <v>1.9968395340804608</v>
      </c>
      <c r="D264" s="5">
        <f>O$185+D87+D94</f>
        <v>2.0519586414440552</v>
      </c>
      <c r="E264" s="5">
        <f t="shared" si="9"/>
        <v>5.5119107363594377E-2</v>
      </c>
      <c r="F264">
        <f t="shared" si="10"/>
        <v>5.5119107363594377E-2</v>
      </c>
      <c r="H264" s="5"/>
      <c r="J264" s="5"/>
      <c r="M264" t="s">
        <v>14</v>
      </c>
      <c r="N264" s="3">
        <v>1.994167795820609</v>
      </c>
    </row>
    <row r="265" spans="1:14" x14ac:dyDescent="0.35">
      <c r="A265" t="s">
        <v>103</v>
      </c>
      <c r="B265" s="5">
        <f t="shared" si="13"/>
        <v>1.9968395340804608</v>
      </c>
      <c r="D265" s="5">
        <f>O$185+O$197+D93</f>
        <v>2.0263823105268228</v>
      </c>
      <c r="E265" s="5">
        <f t="shared" si="9"/>
        <v>2.9542776446362051E-2</v>
      </c>
      <c r="F265">
        <f t="shared" si="10"/>
        <v>2.9542776446362051E-2</v>
      </c>
      <c r="H265" s="5"/>
      <c r="J265" s="5"/>
      <c r="M265" t="s">
        <v>31</v>
      </c>
      <c r="N265" s="3">
        <v>1.9686172665887709</v>
      </c>
    </row>
    <row r="266" spans="1:14" x14ac:dyDescent="0.35">
      <c r="A266" t="s">
        <v>104</v>
      </c>
      <c r="B266" s="5">
        <f t="shared" si="13"/>
        <v>1.9968395340804608</v>
      </c>
      <c r="D266" s="5">
        <f>O$185+O$196+D100</f>
        <v>2.0224158649976931</v>
      </c>
      <c r="E266" s="5">
        <f t="shared" si="9"/>
        <v>2.5576330917232326E-2</v>
      </c>
      <c r="F266">
        <f t="shared" si="10"/>
        <v>2.5576330917232326E-2</v>
      </c>
      <c r="H266" s="5"/>
      <c r="J266" s="5"/>
    </row>
    <row r="267" spans="1:14" x14ac:dyDescent="0.35">
      <c r="A267" t="s">
        <v>137</v>
      </c>
      <c r="B267" s="5">
        <f t="shared" si="13"/>
        <v>1.9968395340804608</v>
      </c>
      <c r="D267" s="5">
        <f>D16+D99+D106</f>
        <v>2.0530334055335344</v>
      </c>
      <c r="E267" s="5">
        <f t="shared" si="9"/>
        <v>5.6193871453073641E-2</v>
      </c>
      <c r="F267">
        <f t="shared" si="10"/>
        <v>5.6193871453073641E-2</v>
      </c>
      <c r="H267" s="5"/>
      <c r="J267" s="5"/>
      <c r="N267" s="3"/>
    </row>
    <row r="268" spans="1:14" x14ac:dyDescent="0.35">
      <c r="A268" t="s">
        <v>138</v>
      </c>
      <c r="B268" s="5">
        <f t="shared" si="13"/>
        <v>1.9968395340804608</v>
      </c>
      <c r="D268" s="5">
        <f>O$185+D105+D112</f>
        <v>2.0519586414440552</v>
      </c>
      <c r="E268" s="5">
        <f t="shared" si="9"/>
        <v>5.5119107363594377E-2</v>
      </c>
      <c r="F268">
        <f t="shared" si="10"/>
        <v>5.5119107363594377E-2</v>
      </c>
      <c r="H268" s="5"/>
      <c r="J268" s="5"/>
      <c r="N268" s="3"/>
    </row>
    <row r="269" spans="1:14" x14ac:dyDescent="0.35">
      <c r="A269" t="s">
        <v>105</v>
      </c>
      <c r="B269" s="5">
        <f t="shared" si="13"/>
        <v>1.9968395340804608</v>
      </c>
      <c r="D269" s="5">
        <f>O$185+O$197+D111</f>
        <v>2.0263823105268228</v>
      </c>
      <c r="E269" s="5">
        <f t="shared" si="9"/>
        <v>2.9542776446362051E-2</v>
      </c>
      <c r="F269">
        <f t="shared" si="10"/>
        <v>2.9542776446362051E-2</v>
      </c>
      <c r="H269" s="5"/>
      <c r="J269" s="5"/>
      <c r="N269" s="3"/>
    </row>
    <row r="270" spans="1:14" x14ac:dyDescent="0.35">
      <c r="A270" t="s">
        <v>106</v>
      </c>
      <c r="B270" s="5">
        <f t="shared" si="13"/>
        <v>1.9968395340804608</v>
      </c>
      <c r="D270" s="5">
        <f>O$185+O$196+D118</f>
        <v>2.0224158649976931</v>
      </c>
      <c r="E270" s="5">
        <f t="shared" si="9"/>
        <v>2.5576330917232326E-2</v>
      </c>
      <c r="F270">
        <f t="shared" si="10"/>
        <v>2.5576330917232326E-2</v>
      </c>
      <c r="H270" s="5"/>
      <c r="J270" s="5"/>
    </row>
    <row r="271" spans="1:14" x14ac:dyDescent="0.35">
      <c r="A271" t="s">
        <v>139</v>
      </c>
      <c r="B271" s="5">
        <f t="shared" si="13"/>
        <v>1.9968395340804608</v>
      </c>
      <c r="D271" s="5">
        <f>D20+D117+D124</f>
        <v>2.0530334055335344</v>
      </c>
      <c r="E271" s="5">
        <f t="shared" si="9"/>
        <v>5.6193871453073641E-2</v>
      </c>
      <c r="F271">
        <f t="shared" si="10"/>
        <v>5.6193871453073641E-2</v>
      </c>
      <c r="H271" s="5"/>
      <c r="J271" s="5"/>
      <c r="N271" s="3"/>
    </row>
    <row r="272" spans="1:14" x14ac:dyDescent="0.35">
      <c r="A272" t="s">
        <v>140</v>
      </c>
      <c r="B272" s="5">
        <f t="shared" si="13"/>
        <v>1.9968395340804608</v>
      </c>
      <c r="D272" s="5">
        <f>O$185+D123+D130</f>
        <v>2.0519586414440552</v>
      </c>
      <c r="E272" s="5">
        <f t="shared" si="9"/>
        <v>5.5119107363594377E-2</v>
      </c>
      <c r="F272">
        <f t="shared" si="10"/>
        <v>5.5119107363594377E-2</v>
      </c>
      <c r="H272" s="5"/>
      <c r="J272" s="5"/>
      <c r="N272" s="3"/>
    </row>
    <row r="273" spans="1:14" x14ac:dyDescent="0.35">
      <c r="A273" t="s">
        <v>107</v>
      </c>
      <c r="B273" s="5">
        <f t="shared" si="13"/>
        <v>1.9968395340804608</v>
      </c>
      <c r="D273" s="5">
        <f>O$185+O$197+D129</f>
        <v>2.0263823105268228</v>
      </c>
      <c r="E273" s="5">
        <f t="shared" si="9"/>
        <v>2.9542776446362051E-2</v>
      </c>
      <c r="F273">
        <f t="shared" si="10"/>
        <v>2.9542776446362051E-2</v>
      </c>
      <c r="H273" s="5"/>
      <c r="J273" s="5"/>
      <c r="N273" s="3"/>
    </row>
    <row r="274" spans="1:14" x14ac:dyDescent="0.35">
      <c r="A274" t="s">
        <v>108</v>
      </c>
      <c r="B274" s="5">
        <f t="shared" si="13"/>
        <v>1.9968395340804608</v>
      </c>
      <c r="D274" s="5">
        <f>O$185+O$196+D136</f>
        <v>2.0224158649976931</v>
      </c>
      <c r="E274" s="5">
        <f t="shared" si="9"/>
        <v>2.5576330917232326E-2</v>
      </c>
      <c r="F274">
        <f t="shared" si="10"/>
        <v>2.5576330917232326E-2</v>
      </c>
      <c r="J274" s="5"/>
      <c r="K274" s="5"/>
    </row>
    <row r="275" spans="1:14" x14ac:dyDescent="0.35">
      <c r="A275" t="s">
        <v>141</v>
      </c>
      <c r="B275" s="5">
        <f t="shared" si="13"/>
        <v>1.9968395340804608</v>
      </c>
      <c r="D275" s="5">
        <f>D24+D135+D142</f>
        <v>2.0530334055335344</v>
      </c>
      <c r="E275" s="5">
        <f t="shared" si="9"/>
        <v>5.6193871453073641E-2</v>
      </c>
      <c r="F275">
        <f t="shared" si="10"/>
        <v>5.6193871453073641E-2</v>
      </c>
      <c r="G275" s="5"/>
      <c r="H275" s="5"/>
      <c r="I275" s="5"/>
      <c r="J275" s="5"/>
      <c r="K275" s="5"/>
      <c r="N275" s="3"/>
    </row>
    <row r="276" spans="1:14" x14ac:dyDescent="0.35">
      <c r="A276" t="s">
        <v>142</v>
      </c>
      <c r="B276" s="5">
        <f t="shared" si="13"/>
        <v>1.9968395340804608</v>
      </c>
      <c r="D276" s="5">
        <f>O$185+D141+D148</f>
        <v>2.0519586414440552</v>
      </c>
      <c r="E276" s="5">
        <f t="shared" si="9"/>
        <v>5.5119107363594377E-2</v>
      </c>
      <c r="F276">
        <f t="shared" si="10"/>
        <v>5.5119107363594377E-2</v>
      </c>
      <c r="G276" s="5"/>
      <c r="H276" s="5"/>
      <c r="I276" s="5"/>
      <c r="J276" s="5"/>
      <c r="K276" s="5"/>
      <c r="N276" s="3"/>
    </row>
    <row r="277" spans="1:14" x14ac:dyDescent="0.35">
      <c r="A277" t="s">
        <v>109</v>
      </c>
      <c r="B277" s="5">
        <f t="shared" si="13"/>
        <v>1.9968395340804608</v>
      </c>
      <c r="D277" s="5">
        <f>O$185+O$197+D147</f>
        <v>2.0263823105268228</v>
      </c>
      <c r="E277" s="5">
        <f t="shared" si="9"/>
        <v>2.9542776446362051E-2</v>
      </c>
      <c r="F277">
        <f t="shared" si="10"/>
        <v>2.9542776446362051E-2</v>
      </c>
      <c r="G277" s="5">
        <f>AVERAGE(D254:D277)</f>
        <v>2.0355393159917474</v>
      </c>
      <c r="H277" s="5">
        <f>AVERAGE(E254:E274)</f>
        <v>3.7520905267041313E-2</v>
      </c>
      <c r="I277" s="5">
        <f>O220</f>
        <v>1.9968395340804608</v>
      </c>
      <c r="J277" s="5"/>
      <c r="K277" s="5"/>
      <c r="N277" s="3"/>
    </row>
    <row r="278" spans="1:14" x14ac:dyDescent="0.35">
      <c r="A278" t="s">
        <v>110</v>
      </c>
      <c r="B278" s="5">
        <f t="shared" ref="B278:B301" si="14">O$221</f>
        <v>1.9772647491723192</v>
      </c>
      <c r="D278" s="5">
        <f>O$189+O$199+D47</f>
        <v>2.0072923361661412</v>
      </c>
      <c r="E278" s="5">
        <f t="shared" si="9"/>
        <v>3.002758699382202E-2</v>
      </c>
      <c r="F278">
        <f t="shared" si="10"/>
        <v>3.002758699382202E-2</v>
      </c>
      <c r="H278" s="5"/>
      <c r="J278" s="5"/>
    </row>
    <row r="279" spans="1:14" x14ac:dyDescent="0.35">
      <c r="A279" t="s">
        <v>143</v>
      </c>
      <c r="B279" s="5">
        <f t="shared" si="14"/>
        <v>1.9772647491723192</v>
      </c>
      <c r="D279" s="5">
        <f>O$189+D48+D53</f>
        <v>2.0351316045373276</v>
      </c>
      <c r="E279" s="5">
        <f t="shared" ref="E279:E301" si="15">D279-$B279</f>
        <v>5.7866855365008352E-2</v>
      </c>
      <c r="F279">
        <f t="shared" ref="F279:F301" si="16">ABS(E279)</f>
        <v>5.7866855365008352E-2</v>
      </c>
      <c r="H279" s="5"/>
      <c r="J279" s="5"/>
    </row>
    <row r="280" spans="1:14" x14ac:dyDescent="0.35">
      <c r="A280" t="s">
        <v>144</v>
      </c>
      <c r="B280" s="5">
        <f t="shared" si="14"/>
        <v>1.9772647491723192</v>
      </c>
      <c r="D280" s="5">
        <f>O$189+D54+D59</f>
        <v>2.0351316045373276</v>
      </c>
      <c r="E280" s="5">
        <f t="shared" si="15"/>
        <v>5.7866855365008352E-2</v>
      </c>
      <c r="F280">
        <f t="shared" si="16"/>
        <v>5.7866855365008352E-2</v>
      </c>
      <c r="H280" s="5"/>
      <c r="J280" s="5"/>
    </row>
    <row r="281" spans="1:14" x14ac:dyDescent="0.35">
      <c r="A281" t="s">
        <v>111</v>
      </c>
      <c r="B281" s="5">
        <f t="shared" si="14"/>
        <v>1.9772647491723192</v>
      </c>
      <c r="D281" s="5">
        <f>O$189+O$198+D60</f>
        <v>2.0051040175435055</v>
      </c>
      <c r="E281" s="5">
        <f t="shared" si="15"/>
        <v>2.7839268371186332E-2</v>
      </c>
      <c r="F281">
        <f t="shared" si="16"/>
        <v>2.7839268371186332E-2</v>
      </c>
      <c r="H281" s="5"/>
      <c r="J281" s="5"/>
    </row>
    <row r="282" spans="1:14" x14ac:dyDescent="0.35">
      <c r="A282" t="s">
        <v>112</v>
      </c>
      <c r="B282" s="5">
        <f t="shared" si="14"/>
        <v>1.9772647491723192</v>
      </c>
      <c r="D282" s="5">
        <f>O$189+O$199+D65</f>
        <v>2.0072923361661412</v>
      </c>
      <c r="E282" s="5">
        <f t="shared" si="15"/>
        <v>3.002758699382202E-2</v>
      </c>
      <c r="F282">
        <f t="shared" si="16"/>
        <v>3.002758699382202E-2</v>
      </c>
      <c r="H282" s="5"/>
      <c r="J282" s="5"/>
    </row>
    <row r="283" spans="1:14" x14ac:dyDescent="0.35">
      <c r="A283" t="s">
        <v>145</v>
      </c>
      <c r="B283" s="5">
        <f t="shared" si="14"/>
        <v>1.9772647491723192</v>
      </c>
      <c r="D283" s="5">
        <f>O$189+D66+D71</f>
        <v>2.0351316045373276</v>
      </c>
      <c r="E283" s="5">
        <f t="shared" si="15"/>
        <v>5.7866855365008352E-2</v>
      </c>
      <c r="F283">
        <f t="shared" si="16"/>
        <v>5.7866855365008352E-2</v>
      </c>
      <c r="J283" s="5"/>
      <c r="K283" s="5"/>
    </row>
    <row r="284" spans="1:14" x14ac:dyDescent="0.35">
      <c r="A284" t="s">
        <v>146</v>
      </c>
      <c r="B284" s="5">
        <f t="shared" si="14"/>
        <v>1.9772647491723192</v>
      </c>
      <c r="D284" s="5">
        <f>O$189+D72+D77</f>
        <v>2.0351316045373276</v>
      </c>
      <c r="E284" s="5">
        <f t="shared" si="15"/>
        <v>5.7866855365008352E-2</v>
      </c>
      <c r="F284">
        <f t="shared" si="16"/>
        <v>5.7866855365008352E-2</v>
      </c>
      <c r="J284" s="5"/>
      <c r="K284" s="5"/>
      <c r="L284" s="5"/>
    </row>
    <row r="285" spans="1:14" x14ac:dyDescent="0.35">
      <c r="A285" t="s">
        <v>113</v>
      </c>
      <c r="B285" s="5">
        <f t="shared" si="14"/>
        <v>1.9772647491723192</v>
      </c>
      <c r="D285" s="5">
        <f>O$189+O$198+D78</f>
        <v>2.0051040175435055</v>
      </c>
      <c r="E285" s="5">
        <f t="shared" si="15"/>
        <v>2.7839268371186332E-2</v>
      </c>
      <c r="F285">
        <f t="shared" si="16"/>
        <v>2.7839268371186332E-2</v>
      </c>
      <c r="J285" s="5"/>
    </row>
    <row r="286" spans="1:14" x14ac:dyDescent="0.35">
      <c r="A286" t="s">
        <v>114</v>
      </c>
      <c r="B286" s="5">
        <f t="shared" si="14"/>
        <v>1.9772647491723192</v>
      </c>
      <c r="D286" s="5">
        <f>O$189+O$199+D83</f>
        <v>2.0072923361661412</v>
      </c>
      <c r="E286" s="5">
        <f t="shared" si="15"/>
        <v>3.002758699382202E-2</v>
      </c>
      <c r="F286">
        <f t="shared" si="16"/>
        <v>3.002758699382202E-2</v>
      </c>
      <c r="J286" s="5"/>
    </row>
    <row r="287" spans="1:14" x14ac:dyDescent="0.35">
      <c r="A287" t="s">
        <v>147</v>
      </c>
      <c r="B287" s="5">
        <f t="shared" si="14"/>
        <v>1.9772647491723192</v>
      </c>
      <c r="D287" s="5">
        <f>O$189+D84+D89</f>
        <v>2.0351316045373276</v>
      </c>
      <c r="E287" s="5">
        <f t="shared" si="15"/>
        <v>5.7866855365008352E-2</v>
      </c>
      <c r="F287">
        <f t="shared" si="16"/>
        <v>5.7866855365008352E-2</v>
      </c>
      <c r="J287" s="5"/>
    </row>
    <row r="288" spans="1:14" x14ac:dyDescent="0.35">
      <c r="A288" t="s">
        <v>148</v>
      </c>
      <c r="B288" s="5">
        <f t="shared" si="14"/>
        <v>1.9772647491723192</v>
      </c>
      <c r="D288" s="5">
        <f>O$189+D90+D95</f>
        <v>2.0351316045373276</v>
      </c>
      <c r="E288" s="5">
        <f t="shared" si="15"/>
        <v>5.7866855365008352E-2</v>
      </c>
      <c r="F288">
        <f t="shared" si="16"/>
        <v>5.7866855365008352E-2</v>
      </c>
      <c r="J288" s="5"/>
    </row>
    <row r="289" spans="1:10" x14ac:dyDescent="0.35">
      <c r="A289" t="s">
        <v>115</v>
      </c>
      <c r="B289" s="5">
        <f t="shared" si="14"/>
        <v>1.9772647491723192</v>
      </c>
      <c r="D289" s="5">
        <f>O$189+O$198+D96</f>
        <v>2.0051040175435055</v>
      </c>
      <c r="E289" s="5">
        <f t="shared" si="15"/>
        <v>2.7839268371186332E-2</v>
      </c>
      <c r="F289">
        <f t="shared" si="16"/>
        <v>2.7839268371186332E-2</v>
      </c>
      <c r="J289" s="5"/>
    </row>
    <row r="290" spans="1:10" x14ac:dyDescent="0.35">
      <c r="A290" t="s">
        <v>116</v>
      </c>
      <c r="B290" s="5">
        <f t="shared" si="14"/>
        <v>1.9772647491723192</v>
      </c>
      <c r="D290" s="5">
        <f>O$189+O$199+D101</f>
        <v>2.0072923361661412</v>
      </c>
      <c r="E290" s="5">
        <f t="shared" si="15"/>
        <v>3.002758699382202E-2</v>
      </c>
      <c r="F290">
        <f t="shared" si="16"/>
        <v>3.002758699382202E-2</v>
      </c>
      <c r="J290" s="5"/>
    </row>
    <row r="291" spans="1:10" x14ac:dyDescent="0.35">
      <c r="A291" t="s">
        <v>149</v>
      </c>
      <c r="B291" s="5">
        <f t="shared" si="14"/>
        <v>1.9772647491723192</v>
      </c>
      <c r="D291" s="5">
        <f>O$189+D102+D107</f>
        <v>2.0351316045373276</v>
      </c>
      <c r="E291" s="5">
        <f t="shared" si="15"/>
        <v>5.7866855365008352E-2</v>
      </c>
      <c r="F291">
        <f t="shared" si="16"/>
        <v>5.7866855365008352E-2</v>
      </c>
      <c r="J291" s="5"/>
    </row>
    <row r="292" spans="1:10" x14ac:dyDescent="0.35">
      <c r="A292" t="s">
        <v>150</v>
      </c>
      <c r="B292" s="5">
        <f t="shared" si="14"/>
        <v>1.9772647491723192</v>
      </c>
      <c r="D292" s="5">
        <f>O$189+D108+D113</f>
        <v>2.0351316045373276</v>
      </c>
      <c r="E292" s="5">
        <f t="shared" si="15"/>
        <v>5.7866855365008352E-2</v>
      </c>
      <c r="F292">
        <f t="shared" si="16"/>
        <v>5.7866855365008352E-2</v>
      </c>
      <c r="J292" s="5"/>
    </row>
    <row r="293" spans="1:10" x14ac:dyDescent="0.35">
      <c r="A293" t="s">
        <v>117</v>
      </c>
      <c r="B293" s="5">
        <f t="shared" si="14"/>
        <v>1.9772647491723192</v>
      </c>
      <c r="D293" s="5">
        <f>O$189+O$198+D114</f>
        <v>2.0051040175435055</v>
      </c>
      <c r="E293" s="5">
        <f t="shared" si="15"/>
        <v>2.7839268371186332E-2</v>
      </c>
      <c r="F293">
        <f t="shared" si="16"/>
        <v>2.7839268371186332E-2</v>
      </c>
      <c r="J293" s="5"/>
    </row>
    <row r="294" spans="1:10" x14ac:dyDescent="0.35">
      <c r="A294" t="s">
        <v>118</v>
      </c>
      <c r="B294" s="5">
        <f t="shared" si="14"/>
        <v>1.9772647491723192</v>
      </c>
      <c r="D294" s="5">
        <f>O$189+O$199+D119</f>
        <v>2.0072923361661412</v>
      </c>
      <c r="E294" s="5">
        <f t="shared" si="15"/>
        <v>3.002758699382202E-2</v>
      </c>
      <c r="F294">
        <f t="shared" si="16"/>
        <v>3.002758699382202E-2</v>
      </c>
      <c r="J294" s="5"/>
    </row>
    <row r="295" spans="1:10" x14ac:dyDescent="0.35">
      <c r="A295" t="s">
        <v>151</v>
      </c>
      <c r="B295" s="5">
        <f t="shared" si="14"/>
        <v>1.9772647491723192</v>
      </c>
      <c r="D295" s="5">
        <f>O$189+D120+D125</f>
        <v>2.0351316045373276</v>
      </c>
      <c r="E295" s="5">
        <f t="shared" si="15"/>
        <v>5.7866855365008352E-2</v>
      </c>
      <c r="F295">
        <f t="shared" si="16"/>
        <v>5.7866855365008352E-2</v>
      </c>
      <c r="J295" s="5"/>
    </row>
    <row r="296" spans="1:10" x14ac:dyDescent="0.35">
      <c r="A296" t="s">
        <v>152</v>
      </c>
      <c r="B296" s="5">
        <f t="shared" si="14"/>
        <v>1.9772647491723192</v>
      </c>
      <c r="D296" s="5">
        <f>O$189+D126+D131</f>
        <v>2.0351316045373276</v>
      </c>
      <c r="E296" s="5">
        <f t="shared" si="15"/>
        <v>5.7866855365008352E-2</v>
      </c>
      <c r="F296">
        <f t="shared" si="16"/>
        <v>5.7866855365008352E-2</v>
      </c>
      <c r="J296" s="5"/>
    </row>
    <row r="297" spans="1:10" x14ac:dyDescent="0.35">
      <c r="A297" t="s">
        <v>119</v>
      </c>
      <c r="B297" s="5">
        <f t="shared" si="14"/>
        <v>1.9772647491723192</v>
      </c>
      <c r="D297" s="5">
        <f>O$189+O$198+D132</f>
        <v>2.0051040175435055</v>
      </c>
      <c r="E297" s="5">
        <f t="shared" si="15"/>
        <v>2.7839268371186332E-2</v>
      </c>
      <c r="F297">
        <f t="shared" si="16"/>
        <v>2.7839268371186332E-2</v>
      </c>
      <c r="J297" s="5"/>
    </row>
    <row r="298" spans="1:10" x14ac:dyDescent="0.35">
      <c r="A298" t="s">
        <v>120</v>
      </c>
      <c r="B298" s="5">
        <f t="shared" si="14"/>
        <v>1.9772647491723192</v>
      </c>
      <c r="D298" s="5">
        <f>O$189+O$199+D137</f>
        <v>2.0072923361661412</v>
      </c>
      <c r="E298" s="5">
        <f t="shared" si="15"/>
        <v>3.002758699382202E-2</v>
      </c>
      <c r="F298">
        <f t="shared" si="16"/>
        <v>3.002758699382202E-2</v>
      </c>
      <c r="J298" s="5"/>
    </row>
    <row r="299" spans="1:10" x14ac:dyDescent="0.35">
      <c r="A299" t="s">
        <v>153</v>
      </c>
      <c r="B299" s="5">
        <f t="shared" si="14"/>
        <v>1.9772647491723192</v>
      </c>
      <c r="D299" s="5">
        <f>O$189+D138+D143</f>
        <v>2.0351316045373276</v>
      </c>
      <c r="E299" s="5">
        <f t="shared" si="15"/>
        <v>5.7866855365008352E-2</v>
      </c>
      <c r="F299">
        <f t="shared" si="16"/>
        <v>5.7866855365008352E-2</v>
      </c>
      <c r="J299" s="5"/>
    </row>
    <row r="300" spans="1:10" x14ac:dyDescent="0.35">
      <c r="A300" t="s">
        <v>154</v>
      </c>
      <c r="B300" s="5">
        <f t="shared" si="14"/>
        <v>1.9772647491723192</v>
      </c>
      <c r="D300" s="5">
        <f>O$189+D144+D149</f>
        <v>2.0351316045373276</v>
      </c>
      <c r="E300" s="5">
        <f t="shared" si="15"/>
        <v>5.7866855365008352E-2</v>
      </c>
      <c r="F300">
        <f t="shared" si="16"/>
        <v>5.7866855365008352E-2</v>
      </c>
      <c r="J300" s="5"/>
    </row>
    <row r="301" spans="1:10" x14ac:dyDescent="0.35">
      <c r="A301" t="s">
        <v>121</v>
      </c>
      <c r="B301" s="5">
        <f t="shared" si="14"/>
        <v>1.9772647491723192</v>
      </c>
      <c r="D301" s="5">
        <f>O$189+O$198+D150</f>
        <v>2.0051040175435055</v>
      </c>
      <c r="E301" s="5">
        <f t="shared" si="15"/>
        <v>2.7839268371186332E-2</v>
      </c>
      <c r="F301">
        <f t="shared" si="16"/>
        <v>2.7839268371186332E-2</v>
      </c>
      <c r="G301" s="5">
        <f>AVERAGE(D278:D301)</f>
        <v>2.0206648906960751</v>
      </c>
      <c r="H301" s="5">
        <f>AVERAGE(E278:E301)</f>
        <v>4.3400141523756264E-2</v>
      </c>
      <c r="I301" s="5">
        <f>O221</f>
        <v>1.9772647491723192</v>
      </c>
      <c r="J301" s="5"/>
    </row>
    <row r="302" spans="1:10" x14ac:dyDescent="0.35">
      <c r="G302" s="5"/>
      <c r="H302" s="5">
        <f>SUM(H214:H301)</f>
        <v>-0.12927035397618736</v>
      </c>
      <c r="I302" s="5"/>
      <c r="J302" s="5"/>
    </row>
    <row r="303" spans="1:10" x14ac:dyDescent="0.35">
      <c r="H303" s="5">
        <f>_xlfn.STDEV.P(H214:H301)</f>
        <v>7.5721494744054263E-2</v>
      </c>
      <c r="J303" s="5"/>
    </row>
    <row r="304" spans="1:10" x14ac:dyDescent="0.35">
      <c r="J304" s="5"/>
    </row>
    <row r="305" spans="10:10" x14ac:dyDescent="0.35">
      <c r="J305" s="5"/>
    </row>
    <row r="306" spans="10:10" x14ac:dyDescent="0.35">
      <c r="J306" s="5"/>
    </row>
    <row r="307" spans="10:10" x14ac:dyDescent="0.35">
      <c r="J307" s="5"/>
    </row>
    <row r="308" spans="10:10" x14ac:dyDescent="0.35">
      <c r="J308" s="5"/>
    </row>
    <row r="309" spans="10:10" x14ac:dyDescent="0.35">
      <c r="J309" s="5"/>
    </row>
    <row r="310" spans="10:10" x14ac:dyDescent="0.35">
      <c r="J310" s="5"/>
    </row>
    <row r="311" spans="10:10" x14ac:dyDescent="0.35">
      <c r="J311" s="5"/>
    </row>
    <row r="312" spans="10:10" x14ac:dyDescent="0.35">
      <c r="J312" s="5"/>
    </row>
  </sheetData>
  <conditionalFormatting sqref="E188:E301 H214:H223 J214:J283 H225:H250 H252:H273 H275:H282 H301">
    <cfRule type="cellIs" dxfId="141" priority="9" operator="lessThan">
      <formula>-0.02</formula>
    </cfRule>
    <cfRule type="cellIs" dxfId="140" priority="10" operator="greaterThan">
      <formula>0.02</formula>
    </cfRule>
  </conditionalFormatting>
  <conditionalFormatting sqref="H187">
    <cfRule type="cellIs" dxfId="139" priority="3" operator="lessThan">
      <formula>-0.02</formula>
    </cfRule>
    <cfRule type="cellIs" dxfId="138" priority="4" operator="greaterThan">
      <formula>0.02</formula>
    </cfRule>
  </conditionalFormatting>
  <conditionalFormatting sqref="H190">
    <cfRule type="cellIs" dxfId="137" priority="1" operator="lessThan">
      <formula>-0.02</formula>
    </cfRule>
    <cfRule type="cellIs" dxfId="136" priority="2" operator="greaterThan">
      <formula>0.02</formula>
    </cfRule>
  </conditionalFormatting>
  <conditionalFormatting sqref="H208:H212">
    <cfRule type="cellIs" dxfId="135" priority="5" operator="lessThan">
      <formula>-0.02</formula>
    </cfRule>
    <cfRule type="cellIs" dxfId="134" priority="6" operator="greaterThan">
      <formula>0.02</formula>
    </cfRule>
  </conditionalFormatting>
  <conditionalFormatting sqref="J285:J312">
    <cfRule type="cellIs" dxfId="133" priority="7" operator="lessThan">
      <formula>-0.02</formula>
    </cfRule>
    <cfRule type="cellIs" dxfId="132" priority="8" operator="greaterThan">
      <formula>0.02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1AC89-CDAE-4E89-B2BD-DF25C339DD9D}">
  <dimension ref="A1:R211"/>
  <sheetViews>
    <sheetView topLeftCell="A177" workbookViewId="0">
      <selection activeCell="T169" sqref="T169:T171"/>
    </sheetView>
  </sheetViews>
  <sheetFormatPr defaultRowHeight="14.5" x14ac:dyDescent="0.35"/>
  <sheetData>
    <row r="1" spans="1:18" x14ac:dyDescent="0.35">
      <c r="J1" t="s">
        <v>35</v>
      </c>
      <c r="N1" t="s">
        <v>27</v>
      </c>
      <c r="R1" t="s">
        <v>44</v>
      </c>
    </row>
    <row r="2" spans="1:18" x14ac:dyDescent="0.35">
      <c r="A2" s="22" t="s">
        <v>0</v>
      </c>
      <c r="B2" s="22" t="s">
        <v>11</v>
      </c>
      <c r="C2" t="str">
        <f>'Forshammar-Mg3'!C1</f>
        <v>Si</v>
      </c>
      <c r="D2" s="23">
        <f>'Forshammar-Mg3'!D1</f>
        <v>0.99871547866099941</v>
      </c>
      <c r="F2">
        <f>IF(C2="Si",J2,(IF(C2="Al",N2,R2)))</f>
        <v>1.6245000000000001</v>
      </c>
      <c r="H2" s="1">
        <v>0.38900000000000001</v>
      </c>
      <c r="I2" s="1">
        <v>1.6240000000000001</v>
      </c>
      <c r="J2" s="2">
        <f>I2-(H2*LN(D2))</f>
        <v>1.6245000000000001</v>
      </c>
      <c r="L2" s="2">
        <v>0.39</v>
      </c>
      <c r="M2" s="2">
        <v>1.6339999999999999</v>
      </c>
      <c r="N2" s="2">
        <f>M2-(L2*LN(D2))</f>
        <v>1.6345012853470435</v>
      </c>
      <c r="P2" s="1">
        <v>0.35699999999999998</v>
      </c>
      <c r="Q2" s="1">
        <v>1.3720000000000001</v>
      </c>
      <c r="R2" s="2">
        <f>Q2-(P2*LN(D2))</f>
        <v>1.3724588688946016</v>
      </c>
    </row>
    <row r="3" spans="1:18" x14ac:dyDescent="0.35">
      <c r="A3" s="22" t="s">
        <v>0</v>
      </c>
      <c r="B3" s="22" t="s">
        <v>12</v>
      </c>
      <c r="D3" s="23">
        <f>'Forshammar-Mg3'!D2</f>
        <v>0.95970329941597765</v>
      </c>
      <c r="F3">
        <f>IF(C2="Si",J3,(IF(C3="Al",N3,R3)))</f>
        <v>1.64</v>
      </c>
      <c r="H3" s="1">
        <v>0.38900000000000001</v>
      </c>
      <c r="I3" s="1">
        <v>1.6240000000000001</v>
      </c>
      <c r="J3" s="2">
        <f t="shared" ref="J3:J25" si="0">I3-(H3*LN(D3))</f>
        <v>1.64</v>
      </c>
      <c r="L3" s="2">
        <v>0.39</v>
      </c>
      <c r="M3" s="2">
        <v>1.6339999999999999</v>
      </c>
      <c r="N3" s="2">
        <f t="shared" ref="N3:N25" si="1">M3-(L3*LN(D3))</f>
        <v>1.6500411311053982</v>
      </c>
      <c r="P3" s="1">
        <v>0.35699999999999998</v>
      </c>
      <c r="Q3" s="1">
        <v>1.3720000000000001</v>
      </c>
      <c r="R3" s="2">
        <f t="shared" ref="R3:R25" si="2">Q3-(P3*LN(D3))</f>
        <v>1.3866838046272494</v>
      </c>
    </row>
    <row r="4" spans="1:18" x14ac:dyDescent="0.35">
      <c r="A4" s="22" t="s">
        <v>0</v>
      </c>
      <c r="B4" s="22" t="s">
        <v>13</v>
      </c>
      <c r="D4" s="23">
        <f>'Forshammar-Mg3'!D3</f>
        <v>1.0459916814346699</v>
      </c>
      <c r="F4">
        <f>IF(C2="Si",J4,(IF(C4="Al",N4,R4)))</f>
        <v>1.6065084543928752</v>
      </c>
      <c r="H4" s="1">
        <v>0.38900000000000001</v>
      </c>
      <c r="I4" s="1">
        <v>1.6240000000000001</v>
      </c>
      <c r="J4" s="2">
        <f t="shared" si="0"/>
        <v>1.6065084543928752</v>
      </c>
      <c r="L4" s="2">
        <v>0.39</v>
      </c>
      <c r="M4" s="2">
        <v>1.6339999999999999</v>
      </c>
      <c r="N4" s="2">
        <f t="shared" si="1"/>
        <v>1.6164634889800031</v>
      </c>
      <c r="P4" s="1">
        <v>0.35699999999999998</v>
      </c>
      <c r="Q4" s="1">
        <v>1.3720000000000001</v>
      </c>
      <c r="R4" s="2">
        <f t="shared" si="2"/>
        <v>1.3559473476047723</v>
      </c>
    </row>
    <row r="5" spans="1:18" x14ac:dyDescent="0.35">
      <c r="A5" s="22" t="s">
        <v>0</v>
      </c>
      <c r="B5" s="22" t="s">
        <v>14</v>
      </c>
      <c r="D5" s="23">
        <f>'Forshammar-Mg3'!D4</f>
        <v>1.0457455511595801</v>
      </c>
      <c r="F5">
        <f>IF(C2="Si",J5,(IF(C5="Al",N5,R5)))</f>
        <v>1.6066</v>
      </c>
      <c r="H5" s="1">
        <v>0.38900000000000001</v>
      </c>
      <c r="I5" s="1">
        <v>1.6240000000000001</v>
      </c>
      <c r="J5" s="2">
        <f t="shared" si="0"/>
        <v>1.6066</v>
      </c>
      <c r="L5" s="2">
        <v>0.39</v>
      </c>
      <c r="M5" s="2">
        <v>1.6339999999999999</v>
      </c>
      <c r="N5" s="2">
        <f t="shared" si="1"/>
        <v>1.6165552699228789</v>
      </c>
      <c r="P5" s="1">
        <v>0.35699999999999998</v>
      </c>
      <c r="Q5" s="1">
        <v>1.3720000000000001</v>
      </c>
      <c r="R5" s="2">
        <f t="shared" si="2"/>
        <v>1.3560313624678664</v>
      </c>
    </row>
    <row r="6" spans="1:18" x14ac:dyDescent="0.35">
      <c r="A6" s="22" t="s">
        <v>1</v>
      </c>
      <c r="B6" s="22" t="s">
        <v>11</v>
      </c>
      <c r="C6" t="str">
        <f>'Forshammar-Mg3'!C5</f>
        <v>Si</v>
      </c>
      <c r="D6" s="23">
        <f>'Forshammar-Mg3'!D5</f>
        <v>0.99871547866099941</v>
      </c>
      <c r="F6">
        <f>IF(C$6="Si",J6,(IF(C6="Al",N6,R6)))</f>
        <v>1.6245000000000001</v>
      </c>
      <c r="H6" s="1">
        <v>0.38900000000000001</v>
      </c>
      <c r="I6" s="1">
        <v>1.6240000000000001</v>
      </c>
      <c r="J6" s="2">
        <f t="shared" si="0"/>
        <v>1.6245000000000001</v>
      </c>
      <c r="L6" s="2">
        <v>0.39</v>
      </c>
      <c r="M6" s="2">
        <v>1.6339999999999999</v>
      </c>
      <c r="N6" s="2">
        <f t="shared" si="1"/>
        <v>1.6345012853470435</v>
      </c>
      <c r="P6" s="1">
        <v>0.35699999999999998</v>
      </c>
      <c r="Q6" s="1">
        <v>1.3720000000000001</v>
      </c>
      <c r="R6" s="2">
        <f t="shared" si="2"/>
        <v>1.3724588688946016</v>
      </c>
    </row>
    <row r="7" spans="1:18" x14ac:dyDescent="0.35">
      <c r="A7" s="22" t="s">
        <v>1</v>
      </c>
      <c r="B7" s="22" t="s">
        <v>12</v>
      </c>
      <c r="D7" s="23">
        <f>'Forshammar-Mg3'!D6</f>
        <v>0.95970329941597765</v>
      </c>
      <c r="F7">
        <f>IF(C$6="Si",J7,(IF(C7="Al",N7,R7)))</f>
        <v>1.64</v>
      </c>
      <c r="H7" s="1">
        <v>0.38900000000000001</v>
      </c>
      <c r="I7" s="1">
        <v>1.6240000000000001</v>
      </c>
      <c r="J7" s="2">
        <f t="shared" si="0"/>
        <v>1.64</v>
      </c>
      <c r="L7" s="2">
        <v>0.39</v>
      </c>
      <c r="M7" s="2">
        <v>1.6339999999999999</v>
      </c>
      <c r="N7" s="2">
        <f t="shared" si="1"/>
        <v>1.6500411311053982</v>
      </c>
      <c r="P7" s="1">
        <v>0.35699999999999998</v>
      </c>
      <c r="Q7" s="1">
        <v>1.3720000000000001</v>
      </c>
      <c r="R7" s="2">
        <f t="shared" si="2"/>
        <v>1.3866838046272494</v>
      </c>
    </row>
    <row r="8" spans="1:18" x14ac:dyDescent="0.35">
      <c r="A8" s="22" t="s">
        <v>1</v>
      </c>
      <c r="B8" s="22" t="s">
        <v>13</v>
      </c>
      <c r="D8" s="23">
        <f>'Forshammar-Mg3'!D7</f>
        <v>1.0459916814346699</v>
      </c>
      <c r="F8">
        <f>IF(C$6="Si",J8,(IF(C8="Al",N8,R8)))</f>
        <v>1.6065084543928752</v>
      </c>
      <c r="H8" s="1">
        <v>0.38900000000000001</v>
      </c>
      <c r="I8" s="1">
        <v>1.6240000000000001</v>
      </c>
      <c r="J8" s="2">
        <f t="shared" si="0"/>
        <v>1.6065084543928752</v>
      </c>
      <c r="L8" s="2">
        <v>0.39</v>
      </c>
      <c r="M8" s="2">
        <v>1.6339999999999999</v>
      </c>
      <c r="N8" s="2">
        <f t="shared" si="1"/>
        <v>1.6164634889800031</v>
      </c>
      <c r="P8" s="1">
        <v>0.35699999999999998</v>
      </c>
      <c r="Q8" s="1">
        <v>1.3720000000000001</v>
      </c>
      <c r="R8" s="2">
        <f t="shared" si="2"/>
        <v>1.3559473476047723</v>
      </c>
    </row>
    <row r="9" spans="1:18" x14ac:dyDescent="0.35">
      <c r="A9" s="22" t="s">
        <v>1</v>
      </c>
      <c r="B9" s="22" t="s">
        <v>14</v>
      </c>
      <c r="D9" s="23">
        <f>'Forshammar-Mg3'!D8</f>
        <v>1.0457455511595801</v>
      </c>
      <c r="F9">
        <f>IF(C$6="Si",J9,(IF(C9="Al",N9,R9)))</f>
        <v>1.6066</v>
      </c>
      <c r="H9" s="1">
        <v>0.38900000000000001</v>
      </c>
      <c r="I9" s="1">
        <v>1.6240000000000001</v>
      </c>
      <c r="J9" s="2">
        <f t="shared" si="0"/>
        <v>1.6066</v>
      </c>
      <c r="L9" s="2">
        <v>0.39</v>
      </c>
      <c r="M9" s="2">
        <v>1.6339999999999999</v>
      </c>
      <c r="N9" s="2">
        <f t="shared" si="1"/>
        <v>1.6165552699228789</v>
      </c>
      <c r="P9" s="1">
        <v>0.35699999999999998</v>
      </c>
      <c r="Q9" s="1">
        <v>1.3720000000000001</v>
      </c>
      <c r="R9" s="2">
        <f t="shared" si="2"/>
        <v>1.3560313624678664</v>
      </c>
    </row>
    <row r="10" spans="1:18" x14ac:dyDescent="0.35">
      <c r="A10" s="22" t="s">
        <v>2</v>
      </c>
      <c r="B10" s="22" t="s">
        <v>11</v>
      </c>
      <c r="C10" t="str">
        <f>'Forshammar-Mg3'!C9</f>
        <v>Si</v>
      </c>
      <c r="D10" s="23">
        <f>'Forshammar-Mg3'!D9</f>
        <v>0.99871547866099941</v>
      </c>
      <c r="F10">
        <f>IF(C$10="Si",J10,(IF(C10="Al",N10,R10)))</f>
        <v>1.6245000000000001</v>
      </c>
      <c r="H10" s="1">
        <v>0.38900000000000001</v>
      </c>
      <c r="I10" s="1">
        <v>1.6240000000000001</v>
      </c>
      <c r="J10" s="2">
        <f t="shared" si="0"/>
        <v>1.6245000000000001</v>
      </c>
      <c r="L10" s="2">
        <v>0.39</v>
      </c>
      <c r="M10" s="2">
        <v>1.6339999999999999</v>
      </c>
      <c r="N10" s="2">
        <f t="shared" si="1"/>
        <v>1.6345012853470435</v>
      </c>
      <c r="P10" s="1">
        <v>0.35699999999999998</v>
      </c>
      <c r="Q10" s="1">
        <v>1.3720000000000001</v>
      </c>
      <c r="R10" s="2">
        <f t="shared" si="2"/>
        <v>1.3724588688946016</v>
      </c>
    </row>
    <row r="11" spans="1:18" x14ac:dyDescent="0.35">
      <c r="A11" s="22" t="s">
        <v>2</v>
      </c>
      <c r="B11" s="22" t="s">
        <v>12</v>
      </c>
      <c r="D11" s="23">
        <f>'Forshammar-Mg3'!D10</f>
        <v>0.95970329941597765</v>
      </c>
      <c r="F11">
        <f>IF(C$10="Si",J11,(IF(C11="Al",N11,R11)))</f>
        <v>1.64</v>
      </c>
      <c r="H11" s="1">
        <v>0.38900000000000001</v>
      </c>
      <c r="I11" s="1">
        <v>1.6240000000000001</v>
      </c>
      <c r="J11" s="2">
        <f t="shared" si="0"/>
        <v>1.64</v>
      </c>
      <c r="L11" s="2">
        <v>0.39</v>
      </c>
      <c r="M11" s="2">
        <v>1.6339999999999999</v>
      </c>
      <c r="N11" s="2">
        <f t="shared" si="1"/>
        <v>1.6500411311053982</v>
      </c>
      <c r="P11" s="1">
        <v>0.35699999999999998</v>
      </c>
      <c r="Q11" s="1">
        <v>1.3720000000000001</v>
      </c>
      <c r="R11" s="2">
        <f t="shared" si="2"/>
        <v>1.3866838046272494</v>
      </c>
    </row>
    <row r="12" spans="1:18" x14ac:dyDescent="0.35">
      <c r="A12" s="22" t="s">
        <v>2</v>
      </c>
      <c r="B12" s="22" t="s">
        <v>13</v>
      </c>
      <c r="D12" s="23">
        <f>'Forshammar-Mg3'!D11</f>
        <v>1.0459916814346699</v>
      </c>
      <c r="F12">
        <f>IF(C$10="Si",J12,(IF(C12="Al",N12,R12)))</f>
        <v>1.6065084543928752</v>
      </c>
      <c r="H12" s="1">
        <v>0.38900000000000001</v>
      </c>
      <c r="I12" s="1">
        <v>1.6240000000000001</v>
      </c>
      <c r="J12" s="2">
        <f t="shared" si="0"/>
        <v>1.6065084543928752</v>
      </c>
      <c r="L12" s="2">
        <v>0.39</v>
      </c>
      <c r="M12" s="2">
        <v>1.6339999999999999</v>
      </c>
      <c r="N12" s="2">
        <f t="shared" si="1"/>
        <v>1.6164634889800031</v>
      </c>
      <c r="P12" s="1">
        <v>0.35699999999999998</v>
      </c>
      <c r="Q12" s="1">
        <v>1.3720000000000001</v>
      </c>
      <c r="R12" s="2">
        <f t="shared" si="2"/>
        <v>1.3559473476047723</v>
      </c>
    </row>
    <row r="13" spans="1:18" x14ac:dyDescent="0.35">
      <c r="A13" s="22" t="s">
        <v>2</v>
      </c>
      <c r="B13" s="22" t="s">
        <v>14</v>
      </c>
      <c r="D13" s="23">
        <f>'Forshammar-Mg3'!D12</f>
        <v>1.0457455511595801</v>
      </c>
      <c r="F13">
        <f>IF(C$10="Si",J13,(IF(C13="Al",N13,R13)))</f>
        <v>1.6066</v>
      </c>
      <c r="H13" s="1">
        <v>0.38900000000000001</v>
      </c>
      <c r="I13" s="1">
        <v>1.6240000000000001</v>
      </c>
      <c r="J13" s="2">
        <f t="shared" si="0"/>
        <v>1.6066</v>
      </c>
      <c r="L13" s="2">
        <v>0.39</v>
      </c>
      <c r="M13" s="2">
        <v>1.6339999999999999</v>
      </c>
      <c r="N13" s="2">
        <f t="shared" si="1"/>
        <v>1.6165552699228789</v>
      </c>
      <c r="P13" s="1">
        <v>0.35699999999999998</v>
      </c>
      <c r="Q13" s="1">
        <v>1.3720000000000001</v>
      </c>
      <c r="R13" s="2">
        <f t="shared" si="2"/>
        <v>1.3560313624678664</v>
      </c>
    </row>
    <row r="14" spans="1:18" x14ac:dyDescent="0.35">
      <c r="A14" s="22" t="s">
        <v>3</v>
      </c>
      <c r="B14" s="22" t="s">
        <v>11</v>
      </c>
      <c r="C14" t="str">
        <f>'Forshammar-Mg3'!C13</f>
        <v>Si</v>
      </c>
      <c r="D14" s="23">
        <f>'Forshammar-Mg3'!D13</f>
        <v>0.99871547866099941</v>
      </c>
      <c r="F14">
        <f>IF(C$14="Si",J14,(IF(C14="Al",N14,R14)))</f>
        <v>1.6245000000000001</v>
      </c>
      <c r="H14" s="1">
        <v>0.38900000000000001</v>
      </c>
      <c r="I14" s="1">
        <v>1.6240000000000001</v>
      </c>
      <c r="J14" s="2">
        <f t="shared" si="0"/>
        <v>1.6245000000000001</v>
      </c>
      <c r="L14" s="2">
        <v>0.39</v>
      </c>
      <c r="M14" s="2">
        <v>1.6339999999999999</v>
      </c>
      <c r="N14" s="2">
        <f t="shared" si="1"/>
        <v>1.6345012853470435</v>
      </c>
      <c r="P14" s="1">
        <v>0.35699999999999998</v>
      </c>
      <c r="Q14" s="1">
        <v>1.3720000000000001</v>
      </c>
      <c r="R14" s="2">
        <f t="shared" si="2"/>
        <v>1.3724588688946016</v>
      </c>
    </row>
    <row r="15" spans="1:18" x14ac:dyDescent="0.35">
      <c r="A15" s="22" t="s">
        <v>3</v>
      </c>
      <c r="B15" s="22" t="s">
        <v>12</v>
      </c>
      <c r="D15" s="23">
        <f>'Forshammar-Mg3'!D14</f>
        <v>0.95970329941597765</v>
      </c>
      <c r="F15">
        <f>IF(C$14="Si",J15,(IF(C15="Al",N15,R15)))</f>
        <v>1.64</v>
      </c>
      <c r="H15" s="1">
        <v>0.38900000000000001</v>
      </c>
      <c r="I15" s="1">
        <v>1.6240000000000001</v>
      </c>
      <c r="J15" s="2">
        <f t="shared" si="0"/>
        <v>1.64</v>
      </c>
      <c r="L15" s="2">
        <v>0.39</v>
      </c>
      <c r="M15" s="2">
        <v>1.6339999999999999</v>
      </c>
      <c r="N15" s="2">
        <f t="shared" si="1"/>
        <v>1.6500411311053982</v>
      </c>
      <c r="P15" s="1">
        <v>0.35699999999999998</v>
      </c>
      <c r="Q15" s="1">
        <v>1.3720000000000001</v>
      </c>
      <c r="R15" s="2">
        <f t="shared" si="2"/>
        <v>1.3866838046272494</v>
      </c>
    </row>
    <row r="16" spans="1:18" x14ac:dyDescent="0.35">
      <c r="A16" s="22" t="s">
        <v>3</v>
      </c>
      <c r="B16" s="22" t="s">
        <v>13</v>
      </c>
      <c r="D16" s="23">
        <f>'Forshammar-Mg3'!D15</f>
        <v>1.0459916814346699</v>
      </c>
      <c r="F16">
        <f>IF(C$14="Si",J16,(IF(C16="Al",N16,R16)))</f>
        <v>1.6065084543928752</v>
      </c>
      <c r="H16" s="1">
        <v>0.38900000000000001</v>
      </c>
      <c r="I16" s="1">
        <v>1.6240000000000001</v>
      </c>
      <c r="J16" s="2">
        <f t="shared" si="0"/>
        <v>1.6065084543928752</v>
      </c>
      <c r="L16" s="2">
        <v>0.39</v>
      </c>
      <c r="M16" s="2">
        <v>1.6339999999999999</v>
      </c>
      <c r="N16" s="2">
        <f t="shared" si="1"/>
        <v>1.6164634889800031</v>
      </c>
      <c r="P16" s="1">
        <v>0.35699999999999998</v>
      </c>
      <c r="Q16" s="1">
        <v>1.3720000000000001</v>
      </c>
      <c r="R16" s="2">
        <f t="shared" si="2"/>
        <v>1.3559473476047723</v>
      </c>
    </row>
    <row r="17" spans="1:18" x14ac:dyDescent="0.35">
      <c r="A17" s="22" t="s">
        <v>3</v>
      </c>
      <c r="B17" s="22" t="s">
        <v>14</v>
      </c>
      <c r="D17" s="23">
        <f>'Forshammar-Mg3'!D16</f>
        <v>1.0457455511595801</v>
      </c>
      <c r="F17">
        <f>IF(C$14="Si",J17,(IF(C17="Al",N17,R17)))</f>
        <v>1.6066</v>
      </c>
      <c r="H17" s="1">
        <v>0.38900000000000001</v>
      </c>
      <c r="I17" s="1">
        <v>1.6240000000000001</v>
      </c>
      <c r="J17" s="2">
        <f t="shared" si="0"/>
        <v>1.6066</v>
      </c>
      <c r="L17" s="2">
        <v>0.39</v>
      </c>
      <c r="M17" s="2">
        <v>1.6339999999999999</v>
      </c>
      <c r="N17" s="2">
        <f t="shared" si="1"/>
        <v>1.6165552699228789</v>
      </c>
      <c r="P17" s="1">
        <v>0.35699999999999998</v>
      </c>
      <c r="Q17" s="1">
        <v>1.3720000000000001</v>
      </c>
      <c r="R17" s="2">
        <f t="shared" si="2"/>
        <v>1.3560313624678664</v>
      </c>
    </row>
    <row r="18" spans="1:18" x14ac:dyDescent="0.35">
      <c r="A18" s="22" t="s">
        <v>4</v>
      </c>
      <c r="B18" s="22" t="s">
        <v>11</v>
      </c>
      <c r="C18" t="str">
        <f>'Forshammar-Mg3'!C17</f>
        <v>Si</v>
      </c>
      <c r="D18" s="23">
        <f>'Forshammar-Mg3'!D17</f>
        <v>0.99871547866099941</v>
      </c>
      <c r="F18">
        <f>IF(C$18="Si",J18,(IF(C18="Al",N18,R18)))</f>
        <v>1.6245000000000001</v>
      </c>
      <c r="H18" s="1">
        <v>0.38900000000000001</v>
      </c>
      <c r="I18" s="1">
        <v>1.6240000000000001</v>
      </c>
      <c r="J18" s="2">
        <f t="shared" si="0"/>
        <v>1.6245000000000001</v>
      </c>
      <c r="L18" s="2">
        <v>0.39</v>
      </c>
      <c r="M18" s="2">
        <v>1.6339999999999999</v>
      </c>
      <c r="N18" s="2">
        <f t="shared" si="1"/>
        <v>1.6345012853470435</v>
      </c>
      <c r="P18" s="1">
        <v>0.35699999999999998</v>
      </c>
      <c r="Q18" s="1">
        <v>1.3720000000000001</v>
      </c>
      <c r="R18" s="2">
        <f t="shared" si="2"/>
        <v>1.3724588688946016</v>
      </c>
    </row>
    <row r="19" spans="1:18" x14ac:dyDescent="0.35">
      <c r="A19" s="22" t="s">
        <v>4</v>
      </c>
      <c r="B19" s="22" t="s">
        <v>12</v>
      </c>
      <c r="D19" s="23">
        <f>'Forshammar-Mg3'!D18</f>
        <v>0.95970329941597765</v>
      </c>
      <c r="F19">
        <f>IF(C$18="Si",J19,(IF(C19="Al",N19,R19)))</f>
        <v>1.64</v>
      </c>
      <c r="H19" s="1">
        <v>0.38900000000000001</v>
      </c>
      <c r="I19" s="1">
        <v>1.6240000000000001</v>
      </c>
      <c r="J19" s="2">
        <f t="shared" si="0"/>
        <v>1.64</v>
      </c>
      <c r="L19" s="2">
        <v>0.39</v>
      </c>
      <c r="M19" s="2">
        <v>1.6339999999999999</v>
      </c>
      <c r="N19" s="2">
        <f t="shared" si="1"/>
        <v>1.6500411311053982</v>
      </c>
      <c r="P19" s="1">
        <v>0.35699999999999998</v>
      </c>
      <c r="Q19" s="1">
        <v>1.3720000000000001</v>
      </c>
      <c r="R19" s="2">
        <f t="shared" si="2"/>
        <v>1.3866838046272494</v>
      </c>
    </row>
    <row r="20" spans="1:18" x14ac:dyDescent="0.35">
      <c r="A20" s="22" t="s">
        <v>4</v>
      </c>
      <c r="B20" s="22" t="s">
        <v>13</v>
      </c>
      <c r="D20" s="23">
        <f>'Forshammar-Mg3'!D19</f>
        <v>1.0459916814346699</v>
      </c>
      <c r="F20">
        <f>IF(C$18="Si",J20,(IF(C20="Al",N20,R20)))</f>
        <v>1.6065084543928752</v>
      </c>
      <c r="H20" s="1">
        <v>0.38900000000000001</v>
      </c>
      <c r="I20" s="1">
        <v>1.6240000000000001</v>
      </c>
      <c r="J20" s="2">
        <f t="shared" si="0"/>
        <v>1.6065084543928752</v>
      </c>
      <c r="L20" s="2">
        <v>0.39</v>
      </c>
      <c r="M20" s="2">
        <v>1.6339999999999999</v>
      </c>
      <c r="N20" s="2">
        <f t="shared" si="1"/>
        <v>1.6164634889800031</v>
      </c>
      <c r="P20" s="1">
        <v>0.35699999999999998</v>
      </c>
      <c r="Q20" s="1">
        <v>1.3720000000000001</v>
      </c>
      <c r="R20" s="2">
        <f t="shared" si="2"/>
        <v>1.3559473476047723</v>
      </c>
    </row>
    <row r="21" spans="1:18" x14ac:dyDescent="0.35">
      <c r="A21" s="22" t="s">
        <v>4</v>
      </c>
      <c r="B21" s="22" t="s">
        <v>14</v>
      </c>
      <c r="D21" s="23">
        <f>'Forshammar-Mg3'!D20</f>
        <v>1.0457455511595801</v>
      </c>
      <c r="F21">
        <f>IF(C$18="Si",J21,(IF(C21="Al",N21,R21)))</f>
        <v>1.6066</v>
      </c>
      <c r="H21" s="1">
        <v>0.38900000000000001</v>
      </c>
      <c r="I21" s="1">
        <v>1.6240000000000001</v>
      </c>
      <c r="J21" s="2">
        <f t="shared" si="0"/>
        <v>1.6066</v>
      </c>
      <c r="L21" s="2">
        <v>0.39</v>
      </c>
      <c r="M21" s="2">
        <v>1.6339999999999999</v>
      </c>
      <c r="N21" s="2">
        <f t="shared" si="1"/>
        <v>1.6165552699228789</v>
      </c>
      <c r="P21" s="1">
        <v>0.35699999999999998</v>
      </c>
      <c r="Q21" s="1">
        <v>1.3720000000000001</v>
      </c>
      <c r="R21" s="2">
        <f t="shared" si="2"/>
        <v>1.3560313624678664</v>
      </c>
    </row>
    <row r="22" spans="1:18" x14ac:dyDescent="0.35">
      <c r="A22" s="22" t="s">
        <v>5</v>
      </c>
      <c r="B22" s="22" t="s">
        <v>11</v>
      </c>
      <c r="C22" t="str">
        <f>'Forshammar-Mg3'!C21</f>
        <v>Si</v>
      </c>
      <c r="D22" s="23">
        <f>'Forshammar-Mg3'!D21</f>
        <v>0.99871547866099941</v>
      </c>
      <c r="F22">
        <f>IF(C$22="Si",J22,(IF(C22="Al",N22,R22)))</f>
        <v>1.6245000000000001</v>
      </c>
      <c r="H22" s="1">
        <v>0.38900000000000001</v>
      </c>
      <c r="I22" s="1">
        <v>1.6240000000000001</v>
      </c>
      <c r="J22" s="2">
        <f t="shared" si="0"/>
        <v>1.6245000000000001</v>
      </c>
      <c r="L22" s="2">
        <v>0.39</v>
      </c>
      <c r="M22" s="2">
        <v>1.6339999999999999</v>
      </c>
      <c r="N22" s="2">
        <f t="shared" si="1"/>
        <v>1.6345012853470435</v>
      </c>
      <c r="P22" s="1">
        <v>0.35699999999999998</v>
      </c>
      <c r="Q22" s="1">
        <v>1.3720000000000001</v>
      </c>
      <c r="R22" s="2">
        <f t="shared" si="2"/>
        <v>1.3724588688946016</v>
      </c>
    </row>
    <row r="23" spans="1:18" x14ac:dyDescent="0.35">
      <c r="A23" s="22" t="s">
        <v>5</v>
      </c>
      <c r="B23" s="22" t="s">
        <v>12</v>
      </c>
      <c r="D23" s="23">
        <f>'Forshammar-Mg3'!D22</f>
        <v>0.95970329941597765</v>
      </c>
      <c r="F23">
        <f>IF(C$22="Si",J23,(IF(C23="Al",N23,R23)))</f>
        <v>1.64</v>
      </c>
      <c r="H23" s="1">
        <v>0.38900000000000001</v>
      </c>
      <c r="I23" s="1">
        <v>1.6240000000000001</v>
      </c>
      <c r="J23" s="2">
        <f t="shared" si="0"/>
        <v>1.64</v>
      </c>
      <c r="L23" s="2">
        <v>0.39</v>
      </c>
      <c r="M23" s="2">
        <v>1.6339999999999999</v>
      </c>
      <c r="N23" s="2">
        <f t="shared" si="1"/>
        <v>1.6500411311053982</v>
      </c>
      <c r="P23" s="1">
        <v>0.35699999999999998</v>
      </c>
      <c r="Q23" s="1">
        <v>1.3720000000000001</v>
      </c>
      <c r="R23" s="2">
        <f t="shared" si="2"/>
        <v>1.3866838046272494</v>
      </c>
    </row>
    <row r="24" spans="1:18" x14ac:dyDescent="0.35">
      <c r="A24" s="22" t="s">
        <v>5</v>
      </c>
      <c r="B24" s="22" t="s">
        <v>13</v>
      </c>
      <c r="D24" s="23">
        <f>'Forshammar-Mg3'!D23</f>
        <v>1.0459916814346699</v>
      </c>
      <c r="F24">
        <f>IF(C$22="Si",J24,(IF(C24="Al",N24,R24)))</f>
        <v>1.6065084543928752</v>
      </c>
      <c r="H24" s="1">
        <v>0.38900000000000001</v>
      </c>
      <c r="I24" s="1">
        <v>1.6240000000000001</v>
      </c>
      <c r="J24" s="2">
        <f t="shared" si="0"/>
        <v>1.6065084543928752</v>
      </c>
      <c r="L24" s="2">
        <v>0.39</v>
      </c>
      <c r="M24" s="2">
        <v>1.6339999999999999</v>
      </c>
      <c r="N24" s="2">
        <f t="shared" si="1"/>
        <v>1.6164634889800031</v>
      </c>
      <c r="P24" s="1">
        <v>0.35699999999999998</v>
      </c>
      <c r="Q24" s="1">
        <v>1.3720000000000001</v>
      </c>
      <c r="R24" s="2">
        <f t="shared" si="2"/>
        <v>1.3559473476047723</v>
      </c>
    </row>
    <row r="25" spans="1:18" x14ac:dyDescent="0.35">
      <c r="A25" s="22" t="s">
        <v>5</v>
      </c>
      <c r="B25" s="22" t="s">
        <v>14</v>
      </c>
      <c r="D25" s="23">
        <f>'Forshammar-Mg3'!D24</f>
        <v>1.0457455511595801</v>
      </c>
      <c r="F25">
        <f>IF(C$22="Si",J25,(IF(C25="Al",N25,R25)))</f>
        <v>1.6066</v>
      </c>
      <c r="H25" s="1">
        <v>0.38900000000000001</v>
      </c>
      <c r="I25" s="1">
        <v>1.6240000000000001</v>
      </c>
      <c r="J25" s="2">
        <f t="shared" si="0"/>
        <v>1.6066</v>
      </c>
      <c r="L25" s="2">
        <v>0.39</v>
      </c>
      <c r="M25" s="2">
        <v>1.6339999999999999</v>
      </c>
      <c r="N25" s="2">
        <f t="shared" si="1"/>
        <v>1.6165552699228789</v>
      </c>
      <c r="P25" s="1">
        <v>0.35699999999999998</v>
      </c>
      <c r="Q25" s="1">
        <v>1.3720000000000001</v>
      </c>
      <c r="R25" s="2">
        <f t="shared" si="2"/>
        <v>1.3560313624678664</v>
      </c>
    </row>
    <row r="26" spans="1:18" x14ac:dyDescent="0.35">
      <c r="A26" s="22"/>
      <c r="B26" s="22"/>
      <c r="D26" s="23"/>
      <c r="J26" t="s">
        <v>44</v>
      </c>
    </row>
    <row r="27" spans="1:18" x14ac:dyDescent="0.35">
      <c r="A27" s="1" t="s">
        <v>30</v>
      </c>
      <c r="B27" s="1" t="s">
        <v>10</v>
      </c>
      <c r="C27" t="str">
        <f>'Forshammar-Mg3'!C25</f>
        <v>B</v>
      </c>
      <c r="D27" s="23">
        <f>'Forshammar-Mg3'!D25</f>
        <v>1.0199487502095992</v>
      </c>
      <c r="F27">
        <f>J27</f>
        <v>1.3649483999325513</v>
      </c>
      <c r="H27" s="1">
        <v>0.35699999999999998</v>
      </c>
      <c r="I27" s="1">
        <v>1.3720000000000001</v>
      </c>
      <c r="J27" s="2">
        <f>I27-(H27*LN(D27))</f>
        <v>1.3649483999325513</v>
      </c>
    </row>
    <row r="28" spans="1:18" x14ac:dyDescent="0.35">
      <c r="A28" s="1" t="s">
        <v>30</v>
      </c>
      <c r="B28" s="1" t="s">
        <v>31</v>
      </c>
      <c r="D28" s="23">
        <f>'Forshammar-Mg3'!D26</f>
        <v>0.97866231206463161</v>
      </c>
      <c r="F28">
        <f t="shared" ref="F28:F44" si="3">J28</f>
        <v>1.3796999999999999</v>
      </c>
      <c r="H28" s="1">
        <v>0.35699999999999998</v>
      </c>
      <c r="I28" s="1">
        <v>1.3720000000000001</v>
      </c>
      <c r="J28" s="2">
        <f t="shared" ref="J28:J44" si="4">I28-(H28*LN(D28))</f>
        <v>1.3796999999999999</v>
      </c>
    </row>
    <row r="29" spans="1:18" x14ac:dyDescent="0.35">
      <c r="A29" s="1" t="s">
        <v>30</v>
      </c>
      <c r="B29" s="1" t="s">
        <v>31</v>
      </c>
      <c r="D29" s="23">
        <f>'Forshammar-Mg3'!D27</f>
        <v>0.97866231206463161</v>
      </c>
      <c r="F29">
        <f t="shared" si="3"/>
        <v>1.3796999999999999</v>
      </c>
      <c r="H29" s="1">
        <v>0.35699999999999998</v>
      </c>
      <c r="I29" s="1">
        <v>1.3720000000000001</v>
      </c>
      <c r="J29" s="2">
        <f t="shared" si="4"/>
        <v>1.3796999999999999</v>
      </c>
    </row>
    <row r="30" spans="1:18" x14ac:dyDescent="0.35">
      <c r="A30" s="1" t="s">
        <v>47</v>
      </c>
      <c r="B30" s="1" t="s">
        <v>10</v>
      </c>
      <c r="C30" t="str">
        <f>'Forshammar-Mg3'!C28</f>
        <v>B</v>
      </c>
      <c r="D30" s="23">
        <f>'Forshammar-Mg3'!D28</f>
        <v>1.0199487502095992</v>
      </c>
      <c r="F30">
        <f t="shared" si="3"/>
        <v>1.3649483999325513</v>
      </c>
      <c r="H30" s="1">
        <v>0.35699999999999998</v>
      </c>
      <c r="I30" s="1">
        <v>1.3720000000000001</v>
      </c>
      <c r="J30" s="2">
        <f t="shared" si="4"/>
        <v>1.3649483999325513</v>
      </c>
    </row>
    <row r="31" spans="1:18" x14ac:dyDescent="0.35">
      <c r="A31" s="1" t="s">
        <v>47</v>
      </c>
      <c r="B31" s="1" t="s">
        <v>31</v>
      </c>
      <c r="D31" s="23">
        <f>'Forshammar-Mg3'!D29</f>
        <v>0.97866231206463161</v>
      </c>
      <c r="F31">
        <f t="shared" si="3"/>
        <v>1.3796999999999999</v>
      </c>
      <c r="H31" s="1">
        <v>0.35699999999999998</v>
      </c>
      <c r="I31" s="1">
        <v>1.3720000000000001</v>
      </c>
      <c r="J31" s="2">
        <f t="shared" si="4"/>
        <v>1.3796999999999999</v>
      </c>
    </row>
    <row r="32" spans="1:18" x14ac:dyDescent="0.35">
      <c r="A32" s="1" t="s">
        <v>47</v>
      </c>
      <c r="B32" s="1" t="s">
        <v>31</v>
      </c>
      <c r="D32" s="23">
        <f>'Forshammar-Mg3'!D30</f>
        <v>0.97866231206463161</v>
      </c>
      <c r="F32">
        <f t="shared" si="3"/>
        <v>1.3796999999999999</v>
      </c>
      <c r="H32" s="1">
        <v>0.35699999999999998</v>
      </c>
      <c r="I32" s="1">
        <v>1.3720000000000001</v>
      </c>
      <c r="J32" s="2">
        <f t="shared" si="4"/>
        <v>1.3796999999999999</v>
      </c>
    </row>
    <row r="33" spans="1:14" x14ac:dyDescent="0.35">
      <c r="A33" s="1" t="s">
        <v>52</v>
      </c>
      <c r="B33" s="1" t="s">
        <v>10</v>
      </c>
      <c r="C33" t="str">
        <f>'Forshammar-Mg3'!C31</f>
        <v>B</v>
      </c>
      <c r="D33" s="23">
        <f>'Forshammar-Mg3'!D31</f>
        <v>1.0199487502095992</v>
      </c>
      <c r="F33">
        <f t="shared" si="3"/>
        <v>1.3649483999325513</v>
      </c>
      <c r="H33" s="1">
        <v>0.35699999999999998</v>
      </c>
      <c r="I33" s="1">
        <v>1.3720000000000001</v>
      </c>
      <c r="J33" s="2">
        <f t="shared" si="4"/>
        <v>1.3649483999325513</v>
      </c>
    </row>
    <row r="34" spans="1:14" x14ac:dyDescent="0.35">
      <c r="A34" s="1" t="s">
        <v>52</v>
      </c>
      <c r="B34" s="1" t="s">
        <v>31</v>
      </c>
      <c r="D34" s="23">
        <f>'Forshammar-Mg3'!D32</f>
        <v>0.97866231206463161</v>
      </c>
      <c r="F34">
        <f t="shared" si="3"/>
        <v>1.3796999999999999</v>
      </c>
      <c r="H34" s="1">
        <v>0.35699999999999998</v>
      </c>
      <c r="I34" s="1">
        <v>1.3720000000000001</v>
      </c>
      <c r="J34" s="2">
        <f t="shared" si="4"/>
        <v>1.3796999999999999</v>
      </c>
    </row>
    <row r="35" spans="1:14" x14ac:dyDescent="0.35">
      <c r="A35" s="1" t="s">
        <v>52</v>
      </c>
      <c r="B35" s="1" t="s">
        <v>31</v>
      </c>
      <c r="D35" s="23">
        <f>'Forshammar-Mg3'!D33</f>
        <v>0.97866231206463161</v>
      </c>
      <c r="F35">
        <f t="shared" si="3"/>
        <v>1.3796999999999999</v>
      </c>
      <c r="H35" s="1">
        <v>0.35699999999999998</v>
      </c>
      <c r="I35" s="1">
        <v>1.3720000000000001</v>
      </c>
      <c r="J35" s="2">
        <f t="shared" si="4"/>
        <v>1.3796999999999999</v>
      </c>
    </row>
    <row r="36" spans="1:14" x14ac:dyDescent="0.35">
      <c r="A36" s="1" t="s">
        <v>74</v>
      </c>
      <c r="B36" s="1" t="s">
        <v>10</v>
      </c>
      <c r="C36" t="str">
        <f>'Forshammar-Mg3'!C34</f>
        <v>B</v>
      </c>
      <c r="D36" s="23">
        <f>'Forshammar-Mg3'!D34</f>
        <v>1.0199487502095992</v>
      </c>
      <c r="F36">
        <f t="shared" si="3"/>
        <v>1.3649483999325513</v>
      </c>
      <c r="H36" s="1">
        <v>0.35699999999999998</v>
      </c>
      <c r="I36" s="1">
        <v>1.3720000000000001</v>
      </c>
      <c r="J36" s="2">
        <f t="shared" si="4"/>
        <v>1.3649483999325513</v>
      </c>
    </row>
    <row r="37" spans="1:14" x14ac:dyDescent="0.35">
      <c r="A37" s="1" t="s">
        <v>74</v>
      </c>
      <c r="B37" s="1" t="s">
        <v>31</v>
      </c>
      <c r="D37" s="23">
        <f>'Forshammar-Mg3'!D35</f>
        <v>0.97866231206463161</v>
      </c>
      <c r="F37">
        <f t="shared" si="3"/>
        <v>1.3796999999999999</v>
      </c>
      <c r="H37" s="1">
        <v>0.35699999999999998</v>
      </c>
      <c r="I37" s="1">
        <v>1.3720000000000001</v>
      </c>
      <c r="J37" s="2">
        <f t="shared" si="4"/>
        <v>1.3796999999999999</v>
      </c>
    </row>
    <row r="38" spans="1:14" x14ac:dyDescent="0.35">
      <c r="A38" s="1" t="s">
        <v>74</v>
      </c>
      <c r="B38" s="1" t="s">
        <v>31</v>
      </c>
      <c r="D38" s="23">
        <f>'Forshammar-Mg3'!D36</f>
        <v>0.97866231206463161</v>
      </c>
      <c r="F38">
        <f t="shared" si="3"/>
        <v>1.3796999999999999</v>
      </c>
      <c r="H38" s="1">
        <v>0.35699999999999998</v>
      </c>
      <c r="I38" s="1">
        <v>1.3720000000000001</v>
      </c>
      <c r="J38" s="2">
        <f t="shared" si="4"/>
        <v>1.3796999999999999</v>
      </c>
    </row>
    <row r="39" spans="1:14" x14ac:dyDescent="0.35">
      <c r="A39" s="1" t="s">
        <v>75</v>
      </c>
      <c r="B39" s="1" t="s">
        <v>10</v>
      </c>
      <c r="C39" t="str">
        <f>'Forshammar-Mg3'!C37</f>
        <v>B</v>
      </c>
      <c r="D39" s="23">
        <f>'Forshammar-Mg3'!D37</f>
        <v>1.0199487502095992</v>
      </c>
      <c r="F39">
        <f t="shared" si="3"/>
        <v>1.3649483999325513</v>
      </c>
      <c r="H39" s="1">
        <v>0.35699999999999998</v>
      </c>
      <c r="I39" s="1">
        <v>1.3720000000000001</v>
      </c>
      <c r="J39" s="2">
        <f t="shared" si="4"/>
        <v>1.3649483999325513</v>
      </c>
    </row>
    <row r="40" spans="1:14" x14ac:dyDescent="0.35">
      <c r="A40" s="1" t="s">
        <v>75</v>
      </c>
      <c r="B40" s="1" t="s">
        <v>31</v>
      </c>
      <c r="D40" s="23">
        <f>'Forshammar-Mg3'!D38</f>
        <v>0.97866231206463161</v>
      </c>
      <c r="F40">
        <f t="shared" si="3"/>
        <v>1.3796999999999999</v>
      </c>
      <c r="H40" s="1">
        <v>0.35699999999999998</v>
      </c>
      <c r="I40" s="1">
        <v>1.3720000000000001</v>
      </c>
      <c r="J40" s="2">
        <f t="shared" si="4"/>
        <v>1.3796999999999999</v>
      </c>
    </row>
    <row r="41" spans="1:14" x14ac:dyDescent="0.35">
      <c r="A41" s="1" t="s">
        <v>75</v>
      </c>
      <c r="B41" s="1" t="s">
        <v>31</v>
      </c>
      <c r="D41" s="23">
        <f>'Forshammar-Mg3'!D39</f>
        <v>0.97866231206463161</v>
      </c>
      <c r="F41">
        <f t="shared" si="3"/>
        <v>1.3796999999999999</v>
      </c>
      <c r="H41" s="1">
        <v>0.35699999999999998</v>
      </c>
      <c r="I41" s="1">
        <v>1.3720000000000001</v>
      </c>
      <c r="J41" s="2">
        <f t="shared" si="4"/>
        <v>1.3796999999999999</v>
      </c>
    </row>
    <row r="42" spans="1:14" x14ac:dyDescent="0.35">
      <c r="A42" s="1" t="s">
        <v>76</v>
      </c>
      <c r="B42" s="1" t="s">
        <v>10</v>
      </c>
      <c r="C42" t="str">
        <f>'Forshammar-Mg3'!C40</f>
        <v>B</v>
      </c>
      <c r="D42" s="23">
        <f>'Forshammar-Mg3'!D40</f>
        <v>1.0199487502095992</v>
      </c>
      <c r="F42">
        <f t="shared" si="3"/>
        <v>1.3649483999325513</v>
      </c>
      <c r="H42" s="1">
        <v>0.35699999999999998</v>
      </c>
      <c r="I42" s="1">
        <v>1.3720000000000001</v>
      </c>
      <c r="J42" s="2">
        <f t="shared" si="4"/>
        <v>1.3649483999325513</v>
      </c>
    </row>
    <row r="43" spans="1:14" x14ac:dyDescent="0.35">
      <c r="A43" s="1" t="s">
        <v>76</v>
      </c>
      <c r="B43" s="1" t="s">
        <v>31</v>
      </c>
      <c r="D43" s="23">
        <f>'Forshammar-Mg3'!D41</f>
        <v>0.97866231206463161</v>
      </c>
      <c r="F43">
        <f t="shared" si="3"/>
        <v>1.3796999999999999</v>
      </c>
      <c r="H43" s="1">
        <v>0.35699999999999998</v>
      </c>
      <c r="I43" s="1">
        <v>1.3720000000000001</v>
      </c>
      <c r="J43" s="2">
        <f t="shared" si="4"/>
        <v>1.3796999999999999</v>
      </c>
    </row>
    <row r="44" spans="1:14" x14ac:dyDescent="0.35">
      <c r="A44" s="1" t="s">
        <v>76</v>
      </c>
      <c r="B44" s="1" t="s">
        <v>31</v>
      </c>
      <c r="D44" s="23">
        <f>'Forshammar-Mg3'!D42</f>
        <v>0.97866231206463161</v>
      </c>
      <c r="F44">
        <f t="shared" si="3"/>
        <v>1.3796999999999999</v>
      </c>
      <c r="H44" s="1">
        <v>0.35699999999999998</v>
      </c>
      <c r="I44" s="1">
        <v>1.3720000000000001</v>
      </c>
      <c r="J44" s="2">
        <f t="shared" si="4"/>
        <v>1.3796999999999999</v>
      </c>
    </row>
    <row r="45" spans="1:14" x14ac:dyDescent="0.35">
      <c r="A45" s="1"/>
      <c r="B45" s="1"/>
      <c r="D45" s="23"/>
      <c r="J45" t="s">
        <v>27</v>
      </c>
      <c r="N45" t="s">
        <v>28</v>
      </c>
    </row>
    <row r="46" spans="1:14" x14ac:dyDescent="0.35">
      <c r="A46" s="25" t="s">
        <v>53</v>
      </c>
      <c r="B46" s="25" t="s">
        <v>16</v>
      </c>
      <c r="C46" t="str">
        <f>'Forshammar-Mg3'!C43</f>
        <v>Al</v>
      </c>
      <c r="D46" s="23">
        <f>'Forshammar-Mg3'!D43</f>
        <v>0.42821748477161148</v>
      </c>
      <c r="F46">
        <f>IF(C$46="Al",J46,N46)</f>
        <v>1.9647683874836961</v>
      </c>
      <c r="H46" s="2">
        <v>0.39</v>
      </c>
      <c r="I46" s="2">
        <v>1.6339999999999999</v>
      </c>
      <c r="J46" s="2">
        <f>I46-(H46*LN(D46))</f>
        <v>1.9647683874836961</v>
      </c>
      <c r="L46">
        <v>0.443</v>
      </c>
      <c r="M46">
        <v>1.6080000000000001</v>
      </c>
      <c r="N46" s="2">
        <f>M46-(L46*LN(D46))</f>
        <v>1.98371896321866</v>
      </c>
    </row>
    <row r="47" spans="1:14" x14ac:dyDescent="0.35">
      <c r="A47" s="25" t="s">
        <v>53</v>
      </c>
      <c r="B47" s="25" t="s">
        <v>13</v>
      </c>
      <c r="D47" s="23">
        <f>'Forshammar-Mg3'!D44</f>
        <v>0.55530426073901928</v>
      </c>
      <c r="F47">
        <f t="shared" ref="F47:F51" si="5">IF(C$46="Al",J47,N47)</f>
        <v>1.863413248182662</v>
      </c>
      <c r="H47" s="2">
        <v>0.39</v>
      </c>
      <c r="I47" s="2">
        <v>1.6339999999999999</v>
      </c>
      <c r="J47" s="2">
        <f t="shared" ref="J47:J110" si="6">I47-(H47*LN(D47))</f>
        <v>1.863413248182662</v>
      </c>
      <c r="L47">
        <v>0.443</v>
      </c>
      <c r="M47">
        <v>1.6080000000000001</v>
      </c>
      <c r="N47" s="2">
        <f t="shared" ref="N47:N110" si="7">M47-(L47*LN(D47))</f>
        <v>1.8685899203715879</v>
      </c>
    </row>
    <row r="48" spans="1:14" x14ac:dyDescent="0.35">
      <c r="A48" s="25" t="s">
        <v>53</v>
      </c>
      <c r="B48" s="25" t="s">
        <v>14</v>
      </c>
      <c r="D48" s="23">
        <f>'Forshammar-Mg3'!D45</f>
        <v>0.53854280279231548</v>
      </c>
      <c r="F48">
        <f t="shared" si="5"/>
        <v>1.8753664371255714</v>
      </c>
      <c r="H48" s="2">
        <v>0.39</v>
      </c>
      <c r="I48" s="2">
        <v>1.6339999999999999</v>
      </c>
      <c r="J48" s="2">
        <f t="shared" si="6"/>
        <v>1.8753664371255714</v>
      </c>
      <c r="L48">
        <v>0.443</v>
      </c>
      <c r="M48">
        <v>1.6080000000000001</v>
      </c>
      <c r="N48" s="2">
        <f t="shared" si="7"/>
        <v>1.8821675170426364</v>
      </c>
    </row>
    <row r="49" spans="1:14" x14ac:dyDescent="0.35">
      <c r="A49" s="25" t="s">
        <v>53</v>
      </c>
      <c r="B49" s="25" t="s">
        <v>48</v>
      </c>
      <c r="D49" s="23">
        <f>'Forshammar-Mg3'!D46</f>
        <v>0.46874505158163876</v>
      </c>
      <c r="F49">
        <f t="shared" si="5"/>
        <v>1.9295015407678393</v>
      </c>
      <c r="H49" s="2">
        <v>0.39</v>
      </c>
      <c r="I49" s="2">
        <v>1.6339999999999999</v>
      </c>
      <c r="J49" s="2">
        <f t="shared" si="6"/>
        <v>1.9295015407678393</v>
      </c>
      <c r="L49">
        <v>0.443</v>
      </c>
      <c r="M49">
        <v>1.6080000000000001</v>
      </c>
      <c r="N49" s="2">
        <f t="shared" si="7"/>
        <v>1.9436594424619305</v>
      </c>
    </row>
    <row r="50" spans="1:14" x14ac:dyDescent="0.35">
      <c r="A50" s="25" t="s">
        <v>53</v>
      </c>
      <c r="B50" s="25" t="s">
        <v>31</v>
      </c>
      <c r="D50" s="23">
        <f>'Forshammar-Mg3'!D47</f>
        <v>0.54706713537137552</v>
      </c>
      <c r="F50">
        <f t="shared" si="5"/>
        <v>1.8692416626258987</v>
      </c>
      <c r="H50" s="2">
        <v>0.39</v>
      </c>
      <c r="I50" s="2">
        <v>1.6339999999999999</v>
      </c>
      <c r="J50" s="2">
        <f t="shared" si="6"/>
        <v>1.8692416626258987</v>
      </c>
      <c r="L50">
        <v>0.443</v>
      </c>
      <c r="M50">
        <v>1.6080000000000001</v>
      </c>
      <c r="N50" s="2">
        <f t="shared" si="7"/>
        <v>1.8752104013930082</v>
      </c>
    </row>
    <row r="51" spans="1:14" x14ac:dyDescent="0.35">
      <c r="A51" s="25" t="s">
        <v>53</v>
      </c>
      <c r="B51" s="25" t="s">
        <v>49</v>
      </c>
      <c r="D51" s="23">
        <f>'Forshammar-Mg3'!D48</f>
        <v>0.50857940615180453</v>
      </c>
      <c r="F51">
        <f t="shared" si="5"/>
        <v>1.8976922280437329</v>
      </c>
      <c r="H51" s="2">
        <v>0.39</v>
      </c>
      <c r="I51" s="2">
        <v>1.6339999999999999</v>
      </c>
      <c r="J51" s="2">
        <f t="shared" si="6"/>
        <v>1.8976922280437329</v>
      </c>
      <c r="L51">
        <v>0.443</v>
      </c>
      <c r="M51">
        <v>1.6080000000000001</v>
      </c>
      <c r="N51" s="2">
        <f t="shared" si="7"/>
        <v>1.9075273257009584</v>
      </c>
    </row>
    <row r="52" spans="1:14" x14ac:dyDescent="0.35">
      <c r="A52" s="25" t="s">
        <v>54</v>
      </c>
      <c r="B52" s="25" t="s">
        <v>16</v>
      </c>
      <c r="C52" t="str">
        <f>'Forshammar-Mg3'!C49</f>
        <v>Al</v>
      </c>
      <c r="D52" s="23">
        <f>'Forshammar-Mg3'!D49</f>
        <v>0.42821748477161148</v>
      </c>
      <c r="F52">
        <f t="shared" ref="F52:F57" si="8">IF(C$52="Al",J52,N52)</f>
        <v>1.9647683874836961</v>
      </c>
      <c r="H52" s="2">
        <v>0.39</v>
      </c>
      <c r="I52" s="2">
        <v>1.6339999999999999</v>
      </c>
      <c r="J52" s="2">
        <f t="shared" si="6"/>
        <v>1.9647683874836961</v>
      </c>
      <c r="L52">
        <v>0.443</v>
      </c>
      <c r="M52">
        <v>1.6080000000000001</v>
      </c>
      <c r="N52" s="2">
        <f t="shared" si="7"/>
        <v>1.98371896321866</v>
      </c>
    </row>
    <row r="53" spans="1:14" x14ac:dyDescent="0.35">
      <c r="A53" s="25" t="s">
        <v>54</v>
      </c>
      <c r="B53" s="25" t="s">
        <v>13</v>
      </c>
      <c r="D53" s="23">
        <f>'Forshammar-Mg3'!D50</f>
        <v>0.55530426073901928</v>
      </c>
      <c r="F53">
        <f t="shared" si="8"/>
        <v>1.863413248182662</v>
      </c>
      <c r="H53" s="2">
        <v>0.39</v>
      </c>
      <c r="I53" s="2">
        <v>1.6339999999999999</v>
      </c>
      <c r="J53" s="2">
        <f t="shared" si="6"/>
        <v>1.863413248182662</v>
      </c>
      <c r="L53">
        <v>0.443</v>
      </c>
      <c r="M53">
        <v>1.6080000000000001</v>
      </c>
      <c r="N53" s="2">
        <f t="shared" si="7"/>
        <v>1.8685899203715879</v>
      </c>
    </row>
    <row r="54" spans="1:14" x14ac:dyDescent="0.35">
      <c r="A54" s="25" t="s">
        <v>54</v>
      </c>
      <c r="B54" s="25" t="s">
        <v>14</v>
      </c>
      <c r="D54" s="23">
        <f>'Forshammar-Mg3'!D51</f>
        <v>0.53854280279231548</v>
      </c>
      <c r="F54">
        <f t="shared" si="8"/>
        <v>1.8753664371255714</v>
      </c>
      <c r="H54" s="2">
        <v>0.39</v>
      </c>
      <c r="I54" s="2">
        <v>1.6339999999999999</v>
      </c>
      <c r="J54" s="2">
        <f t="shared" si="6"/>
        <v>1.8753664371255714</v>
      </c>
      <c r="L54">
        <v>0.443</v>
      </c>
      <c r="M54">
        <v>1.6080000000000001</v>
      </c>
      <c r="N54" s="2">
        <f t="shared" si="7"/>
        <v>1.8821675170426364</v>
      </c>
    </row>
    <row r="55" spans="1:14" x14ac:dyDescent="0.35">
      <c r="A55" s="25" t="s">
        <v>54</v>
      </c>
      <c r="B55" s="25" t="s">
        <v>48</v>
      </c>
      <c r="D55" s="23">
        <f>'Forshammar-Mg3'!D52</f>
        <v>0.46874505158163876</v>
      </c>
      <c r="F55">
        <f t="shared" si="8"/>
        <v>1.9295015407678393</v>
      </c>
      <c r="H55" s="2">
        <v>0.39</v>
      </c>
      <c r="I55" s="2">
        <v>1.6339999999999999</v>
      </c>
      <c r="J55" s="2">
        <f t="shared" si="6"/>
        <v>1.9295015407678393</v>
      </c>
      <c r="L55">
        <v>0.443</v>
      </c>
      <c r="M55">
        <v>1.6080000000000001</v>
      </c>
      <c r="N55" s="2">
        <f t="shared" si="7"/>
        <v>1.9436594424619305</v>
      </c>
    </row>
    <row r="56" spans="1:14" x14ac:dyDescent="0.35">
      <c r="A56" s="25" t="s">
        <v>54</v>
      </c>
      <c r="B56" s="25" t="s">
        <v>31</v>
      </c>
      <c r="D56" s="23">
        <f>'Forshammar-Mg3'!D53</f>
        <v>0.54706713537137552</v>
      </c>
      <c r="F56">
        <f t="shared" si="8"/>
        <v>1.8692416626258987</v>
      </c>
      <c r="H56" s="2">
        <v>0.39</v>
      </c>
      <c r="I56" s="2">
        <v>1.6339999999999999</v>
      </c>
      <c r="J56" s="2">
        <f t="shared" si="6"/>
        <v>1.8692416626258987</v>
      </c>
      <c r="L56">
        <v>0.443</v>
      </c>
      <c r="M56">
        <v>1.6080000000000001</v>
      </c>
      <c r="N56" s="2">
        <f t="shared" si="7"/>
        <v>1.8752104013930082</v>
      </c>
    </row>
    <row r="57" spans="1:14" x14ac:dyDescent="0.35">
      <c r="A57" s="25" t="s">
        <v>54</v>
      </c>
      <c r="B57" s="25" t="s">
        <v>49</v>
      </c>
      <c r="D57" s="23">
        <f>'Forshammar-Mg3'!D54</f>
        <v>0.50857940615180453</v>
      </c>
      <c r="F57">
        <f t="shared" si="8"/>
        <v>1.8976922280437329</v>
      </c>
      <c r="H57" s="2">
        <v>0.39</v>
      </c>
      <c r="I57" s="2">
        <v>1.6339999999999999</v>
      </c>
      <c r="J57" s="2">
        <f t="shared" si="6"/>
        <v>1.8976922280437329</v>
      </c>
      <c r="L57">
        <v>0.443</v>
      </c>
      <c r="M57">
        <v>1.6080000000000001</v>
      </c>
      <c r="N57" s="2">
        <f t="shared" si="7"/>
        <v>1.9075273257009584</v>
      </c>
    </row>
    <row r="58" spans="1:14" x14ac:dyDescent="0.35">
      <c r="A58" s="25" t="s">
        <v>55</v>
      </c>
      <c r="B58" s="25" t="s">
        <v>16</v>
      </c>
      <c r="C58" t="str">
        <f>'Forshammar-Mg3'!C55</f>
        <v>Al</v>
      </c>
      <c r="D58" s="23">
        <f>'Forshammar-Mg3'!D55</f>
        <v>0.42821748477161148</v>
      </c>
      <c r="F58">
        <f t="shared" ref="F58:F63" si="9">IF(C$58="Al",J58,N58)</f>
        <v>1.9647683874836961</v>
      </c>
      <c r="H58" s="2">
        <v>0.39</v>
      </c>
      <c r="I58" s="2">
        <v>1.6339999999999999</v>
      </c>
      <c r="J58" s="2">
        <f t="shared" si="6"/>
        <v>1.9647683874836961</v>
      </c>
      <c r="L58">
        <v>0.443</v>
      </c>
      <c r="M58">
        <v>1.6080000000000001</v>
      </c>
      <c r="N58" s="2">
        <f t="shared" si="7"/>
        <v>1.98371896321866</v>
      </c>
    </row>
    <row r="59" spans="1:14" x14ac:dyDescent="0.35">
      <c r="A59" s="25" t="s">
        <v>55</v>
      </c>
      <c r="B59" s="25" t="s">
        <v>13</v>
      </c>
      <c r="D59" s="23">
        <f>'Forshammar-Mg3'!D56</f>
        <v>0.55530426073901928</v>
      </c>
      <c r="F59">
        <f t="shared" si="9"/>
        <v>1.863413248182662</v>
      </c>
      <c r="H59" s="2">
        <v>0.39</v>
      </c>
      <c r="I59" s="2">
        <v>1.6339999999999999</v>
      </c>
      <c r="J59" s="2">
        <f t="shared" si="6"/>
        <v>1.863413248182662</v>
      </c>
      <c r="L59">
        <v>0.443</v>
      </c>
      <c r="M59">
        <v>1.6080000000000001</v>
      </c>
      <c r="N59" s="2">
        <f t="shared" si="7"/>
        <v>1.8685899203715879</v>
      </c>
    </row>
    <row r="60" spans="1:14" x14ac:dyDescent="0.35">
      <c r="A60" s="25" t="s">
        <v>55</v>
      </c>
      <c r="B60" s="25" t="s">
        <v>14</v>
      </c>
      <c r="D60" s="23">
        <f>'Forshammar-Mg3'!D57</f>
        <v>0.53854280279231548</v>
      </c>
      <c r="F60">
        <f t="shared" si="9"/>
        <v>1.8753664371255714</v>
      </c>
      <c r="H60" s="2">
        <v>0.39</v>
      </c>
      <c r="I60" s="2">
        <v>1.6339999999999999</v>
      </c>
      <c r="J60" s="2">
        <f t="shared" si="6"/>
        <v>1.8753664371255714</v>
      </c>
      <c r="L60">
        <v>0.443</v>
      </c>
      <c r="M60">
        <v>1.6080000000000001</v>
      </c>
      <c r="N60" s="2">
        <f t="shared" si="7"/>
        <v>1.8821675170426364</v>
      </c>
    </row>
    <row r="61" spans="1:14" x14ac:dyDescent="0.35">
      <c r="A61" s="25" t="s">
        <v>55</v>
      </c>
      <c r="B61" s="25" t="s">
        <v>48</v>
      </c>
      <c r="D61" s="23">
        <f>'Forshammar-Mg3'!D58</f>
        <v>0.46874505158163876</v>
      </c>
      <c r="F61">
        <f t="shared" si="9"/>
        <v>1.9295015407678393</v>
      </c>
      <c r="H61" s="2">
        <v>0.39</v>
      </c>
      <c r="I61" s="2">
        <v>1.6339999999999999</v>
      </c>
      <c r="J61" s="2">
        <f t="shared" si="6"/>
        <v>1.9295015407678393</v>
      </c>
      <c r="L61">
        <v>0.443</v>
      </c>
      <c r="M61">
        <v>1.6080000000000001</v>
      </c>
      <c r="N61" s="2">
        <f t="shared" si="7"/>
        <v>1.9436594424619305</v>
      </c>
    </row>
    <row r="62" spans="1:14" x14ac:dyDescent="0.35">
      <c r="A62" s="25" t="s">
        <v>55</v>
      </c>
      <c r="B62" s="25" t="s">
        <v>31</v>
      </c>
      <c r="D62" s="23">
        <f>'Forshammar-Mg3'!D59</f>
        <v>0.54706713537137552</v>
      </c>
      <c r="F62">
        <f t="shared" si="9"/>
        <v>1.8692416626258987</v>
      </c>
      <c r="H62" s="2">
        <v>0.39</v>
      </c>
      <c r="I62" s="2">
        <v>1.6339999999999999</v>
      </c>
      <c r="J62" s="2">
        <f t="shared" si="6"/>
        <v>1.8692416626258987</v>
      </c>
      <c r="L62">
        <v>0.443</v>
      </c>
      <c r="M62">
        <v>1.6080000000000001</v>
      </c>
      <c r="N62" s="2">
        <f t="shared" si="7"/>
        <v>1.8752104013930082</v>
      </c>
    </row>
    <row r="63" spans="1:14" x14ac:dyDescent="0.35">
      <c r="A63" s="25" t="s">
        <v>55</v>
      </c>
      <c r="B63" s="25" t="s">
        <v>49</v>
      </c>
      <c r="D63" s="23">
        <f>'Forshammar-Mg3'!D60</f>
        <v>0.50857940615180453</v>
      </c>
      <c r="F63">
        <f t="shared" si="9"/>
        <v>1.8976922280437329</v>
      </c>
      <c r="H63" s="2">
        <v>0.39</v>
      </c>
      <c r="I63" s="2">
        <v>1.6339999999999999</v>
      </c>
      <c r="J63" s="2">
        <f t="shared" si="6"/>
        <v>1.8976922280437329</v>
      </c>
      <c r="L63">
        <v>0.443</v>
      </c>
      <c r="M63">
        <v>1.6080000000000001</v>
      </c>
      <c r="N63" s="2">
        <f t="shared" si="7"/>
        <v>1.9075273257009584</v>
      </c>
    </row>
    <row r="64" spans="1:14" x14ac:dyDescent="0.35">
      <c r="A64" s="25" t="s">
        <v>56</v>
      </c>
      <c r="B64" s="25" t="s">
        <v>16</v>
      </c>
      <c r="C64" t="str">
        <f>'Forshammar-Mg3'!C61</f>
        <v>Al</v>
      </c>
      <c r="D64" s="23">
        <f>'Forshammar-Mg3'!D61</f>
        <v>0.42821748477161148</v>
      </c>
      <c r="F64">
        <f t="shared" ref="F64:F69" si="10">IF(C$64="Al",J64,N64)</f>
        <v>1.9647683874836961</v>
      </c>
      <c r="H64" s="2">
        <v>0.39</v>
      </c>
      <c r="I64" s="2">
        <v>1.6339999999999999</v>
      </c>
      <c r="J64" s="2">
        <f t="shared" si="6"/>
        <v>1.9647683874836961</v>
      </c>
      <c r="L64">
        <v>0.443</v>
      </c>
      <c r="M64">
        <v>1.6080000000000001</v>
      </c>
      <c r="N64" s="2">
        <f t="shared" si="7"/>
        <v>1.98371896321866</v>
      </c>
    </row>
    <row r="65" spans="1:14" x14ac:dyDescent="0.35">
      <c r="A65" s="25" t="s">
        <v>56</v>
      </c>
      <c r="B65" s="25" t="s">
        <v>13</v>
      </c>
      <c r="D65" s="23">
        <f>'Forshammar-Mg3'!D62</f>
        <v>0.55530426073901928</v>
      </c>
      <c r="F65">
        <f t="shared" si="10"/>
        <v>1.863413248182662</v>
      </c>
      <c r="H65" s="2">
        <v>0.39</v>
      </c>
      <c r="I65" s="2">
        <v>1.6339999999999999</v>
      </c>
      <c r="J65" s="2">
        <f t="shared" si="6"/>
        <v>1.863413248182662</v>
      </c>
      <c r="L65">
        <v>0.443</v>
      </c>
      <c r="M65">
        <v>1.6080000000000001</v>
      </c>
      <c r="N65" s="2">
        <f t="shared" si="7"/>
        <v>1.8685899203715879</v>
      </c>
    </row>
    <row r="66" spans="1:14" x14ac:dyDescent="0.35">
      <c r="A66" s="25" t="s">
        <v>56</v>
      </c>
      <c r="B66" s="25" t="s">
        <v>14</v>
      </c>
      <c r="D66" s="23">
        <f>'Forshammar-Mg3'!D63</f>
        <v>0.53854280279231548</v>
      </c>
      <c r="F66">
        <f t="shared" si="10"/>
        <v>1.8753664371255714</v>
      </c>
      <c r="H66" s="2">
        <v>0.39</v>
      </c>
      <c r="I66" s="2">
        <v>1.6339999999999999</v>
      </c>
      <c r="J66" s="2">
        <f t="shared" si="6"/>
        <v>1.8753664371255714</v>
      </c>
      <c r="L66">
        <v>0.443</v>
      </c>
      <c r="M66">
        <v>1.6080000000000001</v>
      </c>
      <c r="N66" s="2">
        <f t="shared" si="7"/>
        <v>1.8821675170426364</v>
      </c>
    </row>
    <row r="67" spans="1:14" x14ac:dyDescent="0.35">
      <c r="A67" s="25" t="s">
        <v>56</v>
      </c>
      <c r="B67" s="25" t="s">
        <v>48</v>
      </c>
      <c r="D67" s="23">
        <f>'Forshammar-Mg3'!D64</f>
        <v>0.46874505158163876</v>
      </c>
      <c r="F67">
        <f t="shared" si="10"/>
        <v>1.9295015407678393</v>
      </c>
      <c r="H67" s="2">
        <v>0.39</v>
      </c>
      <c r="I67" s="2">
        <v>1.6339999999999999</v>
      </c>
      <c r="J67" s="2">
        <f t="shared" si="6"/>
        <v>1.9295015407678393</v>
      </c>
      <c r="L67">
        <v>0.443</v>
      </c>
      <c r="M67">
        <v>1.6080000000000001</v>
      </c>
      <c r="N67" s="2">
        <f t="shared" si="7"/>
        <v>1.9436594424619305</v>
      </c>
    </row>
    <row r="68" spans="1:14" x14ac:dyDescent="0.35">
      <c r="A68" s="25" t="s">
        <v>56</v>
      </c>
      <c r="B68" s="25" t="s">
        <v>31</v>
      </c>
      <c r="D68" s="23">
        <f>'Forshammar-Mg3'!D65</f>
        <v>0.54706713537137552</v>
      </c>
      <c r="F68">
        <f t="shared" si="10"/>
        <v>1.8692416626258987</v>
      </c>
      <c r="H68" s="2">
        <v>0.39</v>
      </c>
      <c r="I68" s="2">
        <v>1.6339999999999999</v>
      </c>
      <c r="J68" s="2">
        <f t="shared" si="6"/>
        <v>1.8692416626258987</v>
      </c>
      <c r="L68">
        <v>0.443</v>
      </c>
      <c r="M68">
        <v>1.6080000000000001</v>
      </c>
      <c r="N68" s="2">
        <f t="shared" si="7"/>
        <v>1.8752104013930082</v>
      </c>
    </row>
    <row r="69" spans="1:14" x14ac:dyDescent="0.35">
      <c r="A69" s="25" t="s">
        <v>56</v>
      </c>
      <c r="B69" s="25" t="s">
        <v>49</v>
      </c>
      <c r="D69" s="23">
        <f>'Forshammar-Mg3'!D66</f>
        <v>0.50857940615180453</v>
      </c>
      <c r="F69">
        <f t="shared" si="10"/>
        <v>1.8976922280437329</v>
      </c>
      <c r="H69" s="2">
        <v>0.39</v>
      </c>
      <c r="I69" s="2">
        <v>1.6339999999999999</v>
      </c>
      <c r="J69" s="2">
        <f t="shared" si="6"/>
        <v>1.8976922280437329</v>
      </c>
      <c r="L69">
        <v>0.443</v>
      </c>
      <c r="M69">
        <v>1.6080000000000001</v>
      </c>
      <c r="N69" s="2">
        <f t="shared" si="7"/>
        <v>1.9075273257009584</v>
      </c>
    </row>
    <row r="70" spans="1:14" x14ac:dyDescent="0.35">
      <c r="A70" s="25" t="s">
        <v>57</v>
      </c>
      <c r="B70" s="25" t="s">
        <v>16</v>
      </c>
      <c r="C70" t="str">
        <f>'Forshammar-Mg3'!C67</f>
        <v>Al</v>
      </c>
      <c r="D70" s="23">
        <f>'Forshammar-Mg3'!D67</f>
        <v>0.42821748477161148</v>
      </c>
      <c r="F70">
        <f t="shared" ref="F70:F75" si="11">IF(C$70="Al",J70,N70)</f>
        <v>1.9647683874836961</v>
      </c>
      <c r="H70" s="2">
        <v>0.39</v>
      </c>
      <c r="I70" s="2">
        <v>1.6339999999999999</v>
      </c>
      <c r="J70" s="2">
        <f t="shared" si="6"/>
        <v>1.9647683874836961</v>
      </c>
      <c r="L70">
        <v>0.443</v>
      </c>
      <c r="M70">
        <v>1.6080000000000001</v>
      </c>
      <c r="N70" s="2">
        <f t="shared" si="7"/>
        <v>1.98371896321866</v>
      </c>
    </row>
    <row r="71" spans="1:14" x14ac:dyDescent="0.35">
      <c r="A71" s="25" t="s">
        <v>57</v>
      </c>
      <c r="B71" s="25" t="s">
        <v>13</v>
      </c>
      <c r="D71" s="23">
        <f>'Forshammar-Mg3'!D68</f>
        <v>0.55530426073901928</v>
      </c>
      <c r="F71">
        <f t="shared" si="11"/>
        <v>1.863413248182662</v>
      </c>
      <c r="H71" s="2">
        <v>0.39</v>
      </c>
      <c r="I71" s="2">
        <v>1.6339999999999999</v>
      </c>
      <c r="J71" s="2">
        <f t="shared" si="6"/>
        <v>1.863413248182662</v>
      </c>
      <c r="L71">
        <v>0.443</v>
      </c>
      <c r="M71">
        <v>1.6080000000000001</v>
      </c>
      <c r="N71" s="2">
        <f t="shared" si="7"/>
        <v>1.8685899203715879</v>
      </c>
    </row>
    <row r="72" spans="1:14" x14ac:dyDescent="0.35">
      <c r="A72" s="25" t="s">
        <v>57</v>
      </c>
      <c r="B72" s="25" t="s">
        <v>14</v>
      </c>
      <c r="D72" s="23">
        <f>'Forshammar-Mg3'!D69</f>
        <v>0.53854280279231548</v>
      </c>
      <c r="F72">
        <f t="shared" si="11"/>
        <v>1.8753664371255714</v>
      </c>
      <c r="H72" s="2">
        <v>0.39</v>
      </c>
      <c r="I72" s="2">
        <v>1.6339999999999999</v>
      </c>
      <c r="J72" s="2">
        <f t="shared" si="6"/>
        <v>1.8753664371255714</v>
      </c>
      <c r="L72">
        <v>0.443</v>
      </c>
      <c r="M72">
        <v>1.6080000000000001</v>
      </c>
      <c r="N72" s="2">
        <f t="shared" si="7"/>
        <v>1.8821675170426364</v>
      </c>
    </row>
    <row r="73" spans="1:14" x14ac:dyDescent="0.35">
      <c r="A73" s="25" t="s">
        <v>57</v>
      </c>
      <c r="B73" s="25" t="s">
        <v>48</v>
      </c>
      <c r="D73" s="23">
        <f>'Forshammar-Mg3'!D70</f>
        <v>0.46874505158163876</v>
      </c>
      <c r="F73">
        <f t="shared" si="11"/>
        <v>1.9295015407678393</v>
      </c>
      <c r="H73" s="2">
        <v>0.39</v>
      </c>
      <c r="I73" s="2">
        <v>1.6339999999999999</v>
      </c>
      <c r="J73" s="2">
        <f t="shared" si="6"/>
        <v>1.9295015407678393</v>
      </c>
      <c r="L73">
        <v>0.443</v>
      </c>
      <c r="M73">
        <v>1.6080000000000001</v>
      </c>
      <c r="N73" s="2">
        <f t="shared" si="7"/>
        <v>1.9436594424619305</v>
      </c>
    </row>
    <row r="74" spans="1:14" x14ac:dyDescent="0.35">
      <c r="A74" s="25" t="s">
        <v>57</v>
      </c>
      <c r="B74" s="25" t="s">
        <v>31</v>
      </c>
      <c r="D74" s="23">
        <f>'Forshammar-Mg3'!D71</f>
        <v>0.54706713537137552</v>
      </c>
      <c r="F74">
        <f t="shared" si="11"/>
        <v>1.8692416626258987</v>
      </c>
      <c r="H74" s="2">
        <v>0.39</v>
      </c>
      <c r="I74" s="2">
        <v>1.6339999999999999</v>
      </c>
      <c r="J74" s="2">
        <f t="shared" si="6"/>
        <v>1.8692416626258987</v>
      </c>
      <c r="L74">
        <v>0.443</v>
      </c>
      <c r="M74">
        <v>1.6080000000000001</v>
      </c>
      <c r="N74" s="2">
        <f t="shared" si="7"/>
        <v>1.8752104013930082</v>
      </c>
    </row>
    <row r="75" spans="1:14" x14ac:dyDescent="0.35">
      <c r="A75" s="25" t="s">
        <v>57</v>
      </c>
      <c r="B75" s="25" t="s">
        <v>49</v>
      </c>
      <c r="D75" s="23">
        <f>'Forshammar-Mg3'!D72</f>
        <v>0.50857940615180453</v>
      </c>
      <c r="F75">
        <f t="shared" si="11"/>
        <v>1.8976922280437329</v>
      </c>
      <c r="H75" s="2">
        <v>0.39</v>
      </c>
      <c r="I75" s="2">
        <v>1.6339999999999999</v>
      </c>
      <c r="J75" s="2">
        <f t="shared" si="6"/>
        <v>1.8976922280437329</v>
      </c>
      <c r="L75">
        <v>0.443</v>
      </c>
      <c r="M75">
        <v>1.6080000000000001</v>
      </c>
      <c r="N75" s="2">
        <f t="shared" si="7"/>
        <v>1.9075273257009584</v>
      </c>
    </row>
    <row r="76" spans="1:14" x14ac:dyDescent="0.35">
      <c r="A76" s="25" t="s">
        <v>58</v>
      </c>
      <c r="B76" s="25" t="s">
        <v>16</v>
      </c>
      <c r="C76" t="str">
        <f>'Forshammar-Mg3'!C73</f>
        <v>Al</v>
      </c>
      <c r="D76" s="23">
        <f>'Forshammar-Mg3'!D73</f>
        <v>0.42821748477161148</v>
      </c>
      <c r="F76">
        <f>IF(C$76="Al",J76,N76)</f>
        <v>1.9647683874836961</v>
      </c>
      <c r="H76" s="2">
        <v>0.39</v>
      </c>
      <c r="I76" s="2">
        <v>1.6339999999999999</v>
      </c>
      <c r="J76" s="2">
        <f t="shared" si="6"/>
        <v>1.9647683874836961</v>
      </c>
      <c r="L76">
        <v>0.443</v>
      </c>
      <c r="M76">
        <v>1.6080000000000001</v>
      </c>
      <c r="N76" s="2">
        <f t="shared" si="7"/>
        <v>1.98371896321866</v>
      </c>
    </row>
    <row r="77" spans="1:14" x14ac:dyDescent="0.35">
      <c r="A77" s="25" t="s">
        <v>58</v>
      </c>
      <c r="B77" s="25" t="s">
        <v>13</v>
      </c>
      <c r="D77" s="23">
        <f>'Forshammar-Mg3'!D74</f>
        <v>0.55530426073901928</v>
      </c>
      <c r="F77">
        <f t="shared" ref="F77:F81" si="12">IF(C$76="Al",J77,N77)</f>
        <v>1.863413248182662</v>
      </c>
      <c r="H77" s="2">
        <v>0.39</v>
      </c>
      <c r="I77" s="2">
        <v>1.6339999999999999</v>
      </c>
      <c r="J77" s="2">
        <f t="shared" si="6"/>
        <v>1.863413248182662</v>
      </c>
      <c r="L77">
        <v>0.443</v>
      </c>
      <c r="M77">
        <v>1.6080000000000001</v>
      </c>
      <c r="N77" s="2">
        <f t="shared" si="7"/>
        <v>1.8685899203715879</v>
      </c>
    </row>
    <row r="78" spans="1:14" x14ac:dyDescent="0.35">
      <c r="A78" s="25" t="s">
        <v>58</v>
      </c>
      <c r="B78" s="25" t="s">
        <v>14</v>
      </c>
      <c r="D78" s="23">
        <f>'Forshammar-Mg3'!D75</f>
        <v>0.53854280279231548</v>
      </c>
      <c r="F78">
        <f t="shared" si="12"/>
        <v>1.8753664371255714</v>
      </c>
      <c r="H78" s="2">
        <v>0.39</v>
      </c>
      <c r="I78" s="2">
        <v>1.6339999999999999</v>
      </c>
      <c r="J78" s="2">
        <f t="shared" si="6"/>
        <v>1.8753664371255714</v>
      </c>
      <c r="L78">
        <v>0.443</v>
      </c>
      <c r="M78">
        <v>1.6080000000000001</v>
      </c>
      <c r="N78" s="2">
        <f t="shared" si="7"/>
        <v>1.8821675170426364</v>
      </c>
    </row>
    <row r="79" spans="1:14" x14ac:dyDescent="0.35">
      <c r="A79" s="25" t="s">
        <v>58</v>
      </c>
      <c r="B79" s="25" t="s">
        <v>48</v>
      </c>
      <c r="D79" s="23">
        <f>'Forshammar-Mg3'!D76</f>
        <v>0.46874505158163876</v>
      </c>
      <c r="F79">
        <f t="shared" si="12"/>
        <v>1.9295015407678393</v>
      </c>
      <c r="H79" s="2">
        <v>0.39</v>
      </c>
      <c r="I79" s="2">
        <v>1.6339999999999999</v>
      </c>
      <c r="J79" s="2">
        <f t="shared" si="6"/>
        <v>1.9295015407678393</v>
      </c>
      <c r="L79">
        <v>0.443</v>
      </c>
      <c r="M79">
        <v>1.6080000000000001</v>
      </c>
      <c r="N79" s="2">
        <f t="shared" si="7"/>
        <v>1.9436594424619305</v>
      </c>
    </row>
    <row r="80" spans="1:14" x14ac:dyDescent="0.35">
      <c r="A80" s="25" t="s">
        <v>58</v>
      </c>
      <c r="B80" s="25" t="s">
        <v>31</v>
      </c>
      <c r="D80" s="23">
        <f>'Forshammar-Mg3'!D77</f>
        <v>0.54706713537137552</v>
      </c>
      <c r="F80">
        <f t="shared" si="12"/>
        <v>1.8692416626258987</v>
      </c>
      <c r="H80" s="2">
        <v>0.39</v>
      </c>
      <c r="I80" s="2">
        <v>1.6339999999999999</v>
      </c>
      <c r="J80" s="2">
        <f t="shared" si="6"/>
        <v>1.8692416626258987</v>
      </c>
      <c r="L80">
        <v>0.443</v>
      </c>
      <c r="M80">
        <v>1.6080000000000001</v>
      </c>
      <c r="N80" s="2">
        <f t="shared" si="7"/>
        <v>1.8752104013930082</v>
      </c>
    </row>
    <row r="81" spans="1:14" x14ac:dyDescent="0.35">
      <c r="A81" s="25" t="s">
        <v>58</v>
      </c>
      <c r="B81" s="25" t="s">
        <v>49</v>
      </c>
      <c r="D81" s="23">
        <f>'Forshammar-Mg3'!D78</f>
        <v>0.50857940615180453</v>
      </c>
      <c r="F81">
        <f t="shared" si="12"/>
        <v>1.8976922280437329</v>
      </c>
      <c r="H81" s="2">
        <v>0.39</v>
      </c>
      <c r="I81" s="2">
        <v>1.6339999999999999</v>
      </c>
      <c r="J81" s="2">
        <f t="shared" si="6"/>
        <v>1.8976922280437329</v>
      </c>
      <c r="L81">
        <v>0.443</v>
      </c>
      <c r="M81">
        <v>1.6080000000000001</v>
      </c>
      <c r="N81" s="2">
        <f t="shared" si="7"/>
        <v>1.9075273257009584</v>
      </c>
    </row>
    <row r="82" spans="1:14" x14ac:dyDescent="0.35">
      <c r="A82" s="25" t="s">
        <v>59</v>
      </c>
      <c r="B82" s="25" t="s">
        <v>16</v>
      </c>
      <c r="C82" t="str">
        <f>'Forshammar-Mg3'!C79</f>
        <v>Al</v>
      </c>
      <c r="D82" s="23">
        <f>'Forshammar-Mg3'!D79</f>
        <v>0.42821748477161148</v>
      </c>
      <c r="F82">
        <f>IF(C$82="Al",J82,N82)</f>
        <v>1.9647683874836961</v>
      </c>
      <c r="H82" s="2">
        <v>0.39</v>
      </c>
      <c r="I82" s="2">
        <v>1.6339999999999999</v>
      </c>
      <c r="J82" s="2">
        <f t="shared" si="6"/>
        <v>1.9647683874836961</v>
      </c>
      <c r="L82">
        <v>0.443</v>
      </c>
      <c r="M82">
        <v>1.6080000000000001</v>
      </c>
      <c r="N82" s="2">
        <f t="shared" si="7"/>
        <v>1.98371896321866</v>
      </c>
    </row>
    <row r="83" spans="1:14" x14ac:dyDescent="0.35">
      <c r="A83" s="25" t="s">
        <v>59</v>
      </c>
      <c r="B83" s="25" t="s">
        <v>13</v>
      </c>
      <c r="D83" s="23">
        <f>'Forshammar-Mg3'!D80</f>
        <v>0.55530426073901928</v>
      </c>
      <c r="F83">
        <f t="shared" ref="F83:F87" si="13">IF(C$82="Al",J83,N83)</f>
        <v>1.863413248182662</v>
      </c>
      <c r="H83" s="2">
        <v>0.39</v>
      </c>
      <c r="I83" s="2">
        <v>1.6339999999999999</v>
      </c>
      <c r="J83" s="2">
        <f t="shared" si="6"/>
        <v>1.863413248182662</v>
      </c>
      <c r="L83">
        <v>0.443</v>
      </c>
      <c r="M83">
        <v>1.6080000000000001</v>
      </c>
      <c r="N83" s="2">
        <f t="shared" si="7"/>
        <v>1.8685899203715879</v>
      </c>
    </row>
    <row r="84" spans="1:14" x14ac:dyDescent="0.35">
      <c r="A84" s="25" t="s">
        <v>59</v>
      </c>
      <c r="B84" s="25" t="s">
        <v>14</v>
      </c>
      <c r="D84" s="23">
        <f>'Forshammar-Mg3'!D81</f>
        <v>0.53854280279231548</v>
      </c>
      <c r="F84">
        <f t="shared" si="13"/>
        <v>1.8753664371255714</v>
      </c>
      <c r="H84" s="2">
        <v>0.39</v>
      </c>
      <c r="I84" s="2">
        <v>1.6339999999999999</v>
      </c>
      <c r="J84" s="2">
        <f t="shared" si="6"/>
        <v>1.8753664371255714</v>
      </c>
      <c r="L84">
        <v>0.443</v>
      </c>
      <c r="M84">
        <v>1.6080000000000001</v>
      </c>
      <c r="N84" s="2">
        <f t="shared" si="7"/>
        <v>1.8821675170426364</v>
      </c>
    </row>
    <row r="85" spans="1:14" x14ac:dyDescent="0.35">
      <c r="A85" s="25" t="s">
        <v>59</v>
      </c>
      <c r="B85" s="25" t="s">
        <v>48</v>
      </c>
      <c r="D85" s="23">
        <f>'Forshammar-Mg3'!D82</f>
        <v>0.46874505158163876</v>
      </c>
      <c r="F85">
        <f t="shared" si="13"/>
        <v>1.9295015407678393</v>
      </c>
      <c r="H85" s="2">
        <v>0.39</v>
      </c>
      <c r="I85" s="2">
        <v>1.6339999999999999</v>
      </c>
      <c r="J85" s="2">
        <f t="shared" si="6"/>
        <v>1.9295015407678393</v>
      </c>
      <c r="L85">
        <v>0.443</v>
      </c>
      <c r="M85">
        <v>1.6080000000000001</v>
      </c>
      <c r="N85" s="2">
        <f t="shared" si="7"/>
        <v>1.9436594424619305</v>
      </c>
    </row>
    <row r="86" spans="1:14" x14ac:dyDescent="0.35">
      <c r="A86" s="25" t="s">
        <v>59</v>
      </c>
      <c r="B86" s="25" t="s">
        <v>31</v>
      </c>
      <c r="D86" s="23">
        <f>'Forshammar-Mg3'!D83</f>
        <v>0.54706713537137552</v>
      </c>
      <c r="F86">
        <f t="shared" si="13"/>
        <v>1.8692416626258987</v>
      </c>
      <c r="H86" s="2">
        <v>0.39</v>
      </c>
      <c r="I86" s="2">
        <v>1.6339999999999999</v>
      </c>
      <c r="J86" s="2">
        <f t="shared" si="6"/>
        <v>1.8692416626258987</v>
      </c>
      <c r="L86">
        <v>0.443</v>
      </c>
      <c r="M86">
        <v>1.6080000000000001</v>
      </c>
      <c r="N86" s="2">
        <f t="shared" si="7"/>
        <v>1.8752104013930082</v>
      </c>
    </row>
    <row r="87" spans="1:14" x14ac:dyDescent="0.35">
      <c r="A87" s="25" t="s">
        <v>59</v>
      </c>
      <c r="B87" s="25" t="s">
        <v>49</v>
      </c>
      <c r="D87" s="23">
        <f>'Forshammar-Mg3'!D84</f>
        <v>0.50857940615180453</v>
      </c>
      <c r="F87">
        <f t="shared" si="13"/>
        <v>1.8976922280437329</v>
      </c>
      <c r="H87" s="2">
        <v>0.39</v>
      </c>
      <c r="I87" s="2">
        <v>1.6339999999999999</v>
      </c>
      <c r="J87" s="2">
        <f t="shared" si="6"/>
        <v>1.8976922280437329</v>
      </c>
      <c r="L87">
        <v>0.443</v>
      </c>
      <c r="M87">
        <v>1.6080000000000001</v>
      </c>
      <c r="N87" s="2">
        <f t="shared" si="7"/>
        <v>1.9075273257009584</v>
      </c>
    </row>
    <row r="88" spans="1:14" x14ac:dyDescent="0.35">
      <c r="A88" s="25" t="s">
        <v>60</v>
      </c>
      <c r="B88" s="25" t="s">
        <v>16</v>
      </c>
      <c r="C88" t="str">
        <f>'Forshammar-Mg3'!C85</f>
        <v>Al</v>
      </c>
      <c r="D88" s="23">
        <f>'Forshammar-Mg3'!D85</f>
        <v>0.42821748477161148</v>
      </c>
      <c r="F88">
        <f>IF(C$88="Al",J88,N88)</f>
        <v>1.9647683874836961</v>
      </c>
      <c r="H88" s="2">
        <v>0.39</v>
      </c>
      <c r="I88" s="2">
        <v>1.6339999999999999</v>
      </c>
      <c r="J88" s="2">
        <f t="shared" si="6"/>
        <v>1.9647683874836961</v>
      </c>
      <c r="L88">
        <v>0.443</v>
      </c>
      <c r="M88">
        <v>1.6080000000000001</v>
      </c>
      <c r="N88" s="2">
        <f t="shared" si="7"/>
        <v>1.98371896321866</v>
      </c>
    </row>
    <row r="89" spans="1:14" x14ac:dyDescent="0.35">
      <c r="A89" s="25" t="s">
        <v>60</v>
      </c>
      <c r="B89" s="25" t="s">
        <v>13</v>
      </c>
      <c r="D89" s="23">
        <f>'Forshammar-Mg3'!D86</f>
        <v>0.55530426073901928</v>
      </c>
      <c r="F89">
        <f t="shared" ref="F89:F93" si="14">IF(C$88="Al",J89,N89)</f>
        <v>1.863413248182662</v>
      </c>
      <c r="H89" s="2">
        <v>0.39</v>
      </c>
      <c r="I89" s="2">
        <v>1.6339999999999999</v>
      </c>
      <c r="J89" s="2">
        <f t="shared" si="6"/>
        <v>1.863413248182662</v>
      </c>
      <c r="L89">
        <v>0.443</v>
      </c>
      <c r="M89">
        <v>1.6080000000000001</v>
      </c>
      <c r="N89" s="2">
        <f t="shared" si="7"/>
        <v>1.8685899203715879</v>
      </c>
    </row>
    <row r="90" spans="1:14" x14ac:dyDescent="0.35">
      <c r="A90" s="25" t="s">
        <v>60</v>
      </c>
      <c r="B90" s="25" t="s">
        <v>14</v>
      </c>
      <c r="D90" s="23">
        <f>'Forshammar-Mg3'!D87</f>
        <v>0.53854280279231548</v>
      </c>
      <c r="F90">
        <f t="shared" si="14"/>
        <v>1.8753664371255714</v>
      </c>
      <c r="H90" s="2">
        <v>0.39</v>
      </c>
      <c r="I90" s="2">
        <v>1.6339999999999999</v>
      </c>
      <c r="J90" s="2">
        <f t="shared" si="6"/>
        <v>1.8753664371255714</v>
      </c>
      <c r="L90">
        <v>0.443</v>
      </c>
      <c r="M90">
        <v>1.6080000000000001</v>
      </c>
      <c r="N90" s="2">
        <f t="shared" si="7"/>
        <v>1.8821675170426364</v>
      </c>
    </row>
    <row r="91" spans="1:14" x14ac:dyDescent="0.35">
      <c r="A91" s="25" t="s">
        <v>60</v>
      </c>
      <c r="B91" s="25" t="s">
        <v>48</v>
      </c>
      <c r="D91" s="23">
        <f>'Forshammar-Mg3'!D88</f>
        <v>0.46874505158163876</v>
      </c>
      <c r="F91">
        <f t="shared" si="14"/>
        <v>1.9295015407678393</v>
      </c>
      <c r="H91" s="2">
        <v>0.39</v>
      </c>
      <c r="I91" s="2">
        <v>1.6339999999999999</v>
      </c>
      <c r="J91" s="2">
        <f t="shared" si="6"/>
        <v>1.9295015407678393</v>
      </c>
      <c r="L91">
        <v>0.443</v>
      </c>
      <c r="M91">
        <v>1.6080000000000001</v>
      </c>
      <c r="N91" s="2">
        <f t="shared" si="7"/>
        <v>1.9436594424619305</v>
      </c>
    </row>
    <row r="92" spans="1:14" x14ac:dyDescent="0.35">
      <c r="A92" s="25" t="s">
        <v>60</v>
      </c>
      <c r="B92" s="25" t="s">
        <v>31</v>
      </c>
      <c r="D92" s="23">
        <f>'Forshammar-Mg3'!D89</f>
        <v>0.54706713537137552</v>
      </c>
      <c r="F92">
        <f t="shared" si="14"/>
        <v>1.8692416626258987</v>
      </c>
      <c r="H92" s="2">
        <v>0.39</v>
      </c>
      <c r="I92" s="2">
        <v>1.6339999999999999</v>
      </c>
      <c r="J92" s="2">
        <f t="shared" si="6"/>
        <v>1.8692416626258987</v>
      </c>
      <c r="L92">
        <v>0.443</v>
      </c>
      <c r="M92">
        <v>1.6080000000000001</v>
      </c>
      <c r="N92" s="2">
        <f t="shared" si="7"/>
        <v>1.8752104013930082</v>
      </c>
    </row>
    <row r="93" spans="1:14" x14ac:dyDescent="0.35">
      <c r="A93" s="25" t="s">
        <v>60</v>
      </c>
      <c r="B93" s="25" t="s">
        <v>49</v>
      </c>
      <c r="D93" s="23">
        <f>'Forshammar-Mg3'!D90</f>
        <v>0.50857940615180453</v>
      </c>
      <c r="F93">
        <f t="shared" si="14"/>
        <v>1.8976922280437329</v>
      </c>
      <c r="H93" s="2">
        <v>0.39</v>
      </c>
      <c r="I93" s="2">
        <v>1.6339999999999999</v>
      </c>
      <c r="J93" s="2">
        <f t="shared" si="6"/>
        <v>1.8976922280437329</v>
      </c>
      <c r="L93">
        <v>0.443</v>
      </c>
      <c r="M93">
        <v>1.6080000000000001</v>
      </c>
      <c r="N93" s="2">
        <f t="shared" si="7"/>
        <v>1.9075273257009584</v>
      </c>
    </row>
    <row r="94" spans="1:14" x14ac:dyDescent="0.35">
      <c r="A94" s="25" t="s">
        <v>61</v>
      </c>
      <c r="B94" s="25" t="s">
        <v>16</v>
      </c>
      <c r="C94" t="str">
        <f>'Forshammar-Mg3'!C91</f>
        <v>Al</v>
      </c>
      <c r="D94" s="23">
        <f>'Forshammar-Mg3'!D91</f>
        <v>0.42821748477161148</v>
      </c>
      <c r="F94">
        <f>IF(C$94="Al",J94,N94)</f>
        <v>1.9647683874836961</v>
      </c>
      <c r="H94" s="2">
        <v>0.39</v>
      </c>
      <c r="I94" s="2">
        <v>1.6339999999999999</v>
      </c>
      <c r="J94" s="2">
        <f t="shared" si="6"/>
        <v>1.9647683874836961</v>
      </c>
      <c r="L94">
        <v>0.443</v>
      </c>
      <c r="M94">
        <v>1.6080000000000001</v>
      </c>
      <c r="N94" s="2">
        <f t="shared" si="7"/>
        <v>1.98371896321866</v>
      </c>
    </row>
    <row r="95" spans="1:14" x14ac:dyDescent="0.35">
      <c r="A95" s="25" t="s">
        <v>61</v>
      </c>
      <c r="B95" s="25" t="s">
        <v>13</v>
      </c>
      <c r="D95" s="23">
        <f>'Forshammar-Mg3'!D92</f>
        <v>0.55530426073901928</v>
      </c>
      <c r="F95">
        <f t="shared" ref="F95:F99" si="15">IF(C$94="Al",J95,N95)</f>
        <v>1.863413248182662</v>
      </c>
      <c r="H95" s="2">
        <v>0.39</v>
      </c>
      <c r="I95" s="2">
        <v>1.6339999999999999</v>
      </c>
      <c r="J95" s="2">
        <f t="shared" si="6"/>
        <v>1.863413248182662</v>
      </c>
      <c r="L95">
        <v>0.443</v>
      </c>
      <c r="M95">
        <v>1.6080000000000001</v>
      </c>
      <c r="N95" s="2">
        <f t="shared" si="7"/>
        <v>1.8685899203715879</v>
      </c>
    </row>
    <row r="96" spans="1:14" x14ac:dyDescent="0.35">
      <c r="A96" s="25" t="s">
        <v>61</v>
      </c>
      <c r="B96" s="25" t="s">
        <v>14</v>
      </c>
      <c r="D96" s="23">
        <f>'Forshammar-Mg3'!D93</f>
        <v>0.53854280279231548</v>
      </c>
      <c r="F96">
        <f t="shared" si="15"/>
        <v>1.8753664371255714</v>
      </c>
      <c r="H96" s="2">
        <v>0.39</v>
      </c>
      <c r="I96" s="2">
        <v>1.6339999999999999</v>
      </c>
      <c r="J96" s="2">
        <f t="shared" si="6"/>
        <v>1.8753664371255714</v>
      </c>
      <c r="L96">
        <v>0.443</v>
      </c>
      <c r="M96">
        <v>1.6080000000000001</v>
      </c>
      <c r="N96" s="2">
        <f t="shared" si="7"/>
        <v>1.8821675170426364</v>
      </c>
    </row>
    <row r="97" spans="1:14" x14ac:dyDescent="0.35">
      <c r="A97" s="25" t="s">
        <v>61</v>
      </c>
      <c r="B97" s="25" t="s">
        <v>48</v>
      </c>
      <c r="D97" s="23">
        <f>'Forshammar-Mg3'!D94</f>
        <v>0.46874505158163876</v>
      </c>
      <c r="F97">
        <f t="shared" si="15"/>
        <v>1.9295015407678393</v>
      </c>
      <c r="H97" s="2">
        <v>0.39</v>
      </c>
      <c r="I97" s="2">
        <v>1.6339999999999999</v>
      </c>
      <c r="J97" s="2">
        <f t="shared" si="6"/>
        <v>1.9295015407678393</v>
      </c>
      <c r="L97">
        <v>0.443</v>
      </c>
      <c r="M97">
        <v>1.6080000000000001</v>
      </c>
      <c r="N97" s="2">
        <f t="shared" si="7"/>
        <v>1.9436594424619305</v>
      </c>
    </row>
    <row r="98" spans="1:14" x14ac:dyDescent="0.35">
      <c r="A98" s="25" t="s">
        <v>61</v>
      </c>
      <c r="B98" s="25" t="s">
        <v>31</v>
      </c>
      <c r="D98" s="23">
        <f>'Forshammar-Mg3'!D95</f>
        <v>0.54706713537137552</v>
      </c>
      <c r="F98">
        <f t="shared" si="15"/>
        <v>1.8692416626258987</v>
      </c>
      <c r="H98" s="2">
        <v>0.39</v>
      </c>
      <c r="I98" s="2">
        <v>1.6339999999999999</v>
      </c>
      <c r="J98" s="2">
        <f t="shared" si="6"/>
        <v>1.8692416626258987</v>
      </c>
      <c r="L98">
        <v>0.443</v>
      </c>
      <c r="M98">
        <v>1.6080000000000001</v>
      </c>
      <c r="N98" s="2">
        <f t="shared" si="7"/>
        <v>1.8752104013930082</v>
      </c>
    </row>
    <row r="99" spans="1:14" x14ac:dyDescent="0.35">
      <c r="A99" s="25" t="s">
        <v>61</v>
      </c>
      <c r="B99" s="25" t="s">
        <v>49</v>
      </c>
      <c r="D99" s="23">
        <f>'Forshammar-Mg3'!D96</f>
        <v>0.50857940615180453</v>
      </c>
      <c r="F99">
        <f t="shared" si="15"/>
        <v>1.8976922280437329</v>
      </c>
      <c r="H99" s="2">
        <v>0.39</v>
      </c>
      <c r="I99" s="2">
        <v>1.6339999999999999</v>
      </c>
      <c r="J99" s="2">
        <f t="shared" si="6"/>
        <v>1.8976922280437329</v>
      </c>
      <c r="L99">
        <v>0.443</v>
      </c>
      <c r="M99">
        <v>1.6080000000000001</v>
      </c>
      <c r="N99" s="2">
        <f t="shared" si="7"/>
        <v>1.9075273257009584</v>
      </c>
    </row>
    <row r="100" spans="1:14" x14ac:dyDescent="0.35">
      <c r="A100" s="25" t="s">
        <v>62</v>
      </c>
      <c r="B100" s="25" t="s">
        <v>16</v>
      </c>
      <c r="C100" t="str">
        <f>'Forshammar-Mg3'!C97</f>
        <v>Al</v>
      </c>
      <c r="D100" s="23">
        <f>'Forshammar-Mg3'!D97</f>
        <v>0.42821748477161148</v>
      </c>
      <c r="F100">
        <f>IF(C$100="Al",J100,N100)</f>
        <v>1.9647683874836961</v>
      </c>
      <c r="H100" s="2">
        <v>0.39</v>
      </c>
      <c r="I100" s="2">
        <v>1.6339999999999999</v>
      </c>
      <c r="J100" s="2">
        <f t="shared" si="6"/>
        <v>1.9647683874836961</v>
      </c>
      <c r="L100">
        <v>0.443</v>
      </c>
      <c r="M100">
        <v>1.6080000000000001</v>
      </c>
      <c r="N100" s="2">
        <f t="shared" si="7"/>
        <v>1.98371896321866</v>
      </c>
    </row>
    <row r="101" spans="1:14" x14ac:dyDescent="0.35">
      <c r="A101" s="25" t="s">
        <v>62</v>
      </c>
      <c r="B101" s="25" t="s">
        <v>13</v>
      </c>
      <c r="D101" s="23">
        <f>'Forshammar-Mg3'!D98</f>
        <v>0.55530426073901928</v>
      </c>
      <c r="F101">
        <f t="shared" ref="F101:F105" si="16">IF(C$100="Al",J101,N101)</f>
        <v>1.863413248182662</v>
      </c>
      <c r="H101" s="2">
        <v>0.39</v>
      </c>
      <c r="I101" s="2">
        <v>1.6339999999999999</v>
      </c>
      <c r="J101" s="2">
        <f t="shared" si="6"/>
        <v>1.863413248182662</v>
      </c>
      <c r="L101">
        <v>0.443</v>
      </c>
      <c r="M101">
        <v>1.6080000000000001</v>
      </c>
      <c r="N101" s="2">
        <f t="shared" si="7"/>
        <v>1.8685899203715879</v>
      </c>
    </row>
    <row r="102" spans="1:14" x14ac:dyDescent="0.35">
      <c r="A102" s="25" t="s">
        <v>62</v>
      </c>
      <c r="B102" s="25" t="s">
        <v>14</v>
      </c>
      <c r="D102" s="23">
        <f>'Forshammar-Mg3'!D99</f>
        <v>0.53854280279231548</v>
      </c>
      <c r="F102">
        <f t="shared" si="16"/>
        <v>1.8753664371255714</v>
      </c>
      <c r="H102" s="2">
        <v>0.39</v>
      </c>
      <c r="I102" s="2">
        <v>1.6339999999999999</v>
      </c>
      <c r="J102" s="2">
        <f t="shared" si="6"/>
        <v>1.8753664371255714</v>
      </c>
      <c r="L102">
        <v>0.443</v>
      </c>
      <c r="M102">
        <v>1.6080000000000001</v>
      </c>
      <c r="N102" s="2">
        <f t="shared" si="7"/>
        <v>1.8821675170426364</v>
      </c>
    </row>
    <row r="103" spans="1:14" x14ac:dyDescent="0.35">
      <c r="A103" s="25" t="s">
        <v>62</v>
      </c>
      <c r="B103" s="25" t="s">
        <v>48</v>
      </c>
      <c r="D103" s="23">
        <f>'Forshammar-Mg3'!D100</f>
        <v>0.46874505158163876</v>
      </c>
      <c r="F103">
        <f t="shared" si="16"/>
        <v>1.9295015407678393</v>
      </c>
      <c r="H103" s="2">
        <v>0.39</v>
      </c>
      <c r="I103" s="2">
        <v>1.6339999999999999</v>
      </c>
      <c r="J103" s="2">
        <f t="shared" si="6"/>
        <v>1.9295015407678393</v>
      </c>
      <c r="L103">
        <v>0.443</v>
      </c>
      <c r="M103">
        <v>1.6080000000000001</v>
      </c>
      <c r="N103" s="2">
        <f t="shared" si="7"/>
        <v>1.9436594424619305</v>
      </c>
    </row>
    <row r="104" spans="1:14" x14ac:dyDescent="0.35">
      <c r="A104" s="25" t="s">
        <v>62</v>
      </c>
      <c r="B104" s="25" t="s">
        <v>31</v>
      </c>
      <c r="D104" s="23">
        <f>'Forshammar-Mg3'!D101</f>
        <v>0.54706713537137552</v>
      </c>
      <c r="F104">
        <f t="shared" si="16"/>
        <v>1.8692416626258987</v>
      </c>
      <c r="H104" s="2">
        <v>0.39</v>
      </c>
      <c r="I104" s="2">
        <v>1.6339999999999999</v>
      </c>
      <c r="J104" s="2">
        <f t="shared" si="6"/>
        <v>1.8692416626258987</v>
      </c>
      <c r="L104">
        <v>0.443</v>
      </c>
      <c r="M104">
        <v>1.6080000000000001</v>
      </c>
      <c r="N104" s="2">
        <f t="shared" si="7"/>
        <v>1.8752104013930082</v>
      </c>
    </row>
    <row r="105" spans="1:14" x14ac:dyDescent="0.35">
      <c r="A105" s="25" t="s">
        <v>62</v>
      </c>
      <c r="B105" s="25" t="s">
        <v>49</v>
      </c>
      <c r="D105" s="23">
        <f>'Forshammar-Mg3'!D102</f>
        <v>0.50857940615180453</v>
      </c>
      <c r="F105">
        <f t="shared" si="16"/>
        <v>1.8976922280437329</v>
      </c>
      <c r="H105" s="2">
        <v>0.39</v>
      </c>
      <c r="I105" s="2">
        <v>1.6339999999999999</v>
      </c>
      <c r="J105" s="2">
        <f t="shared" si="6"/>
        <v>1.8976922280437329</v>
      </c>
      <c r="L105">
        <v>0.443</v>
      </c>
      <c r="M105">
        <v>1.6080000000000001</v>
      </c>
      <c r="N105" s="2">
        <f t="shared" si="7"/>
        <v>1.9075273257009584</v>
      </c>
    </row>
    <row r="106" spans="1:14" x14ac:dyDescent="0.35">
      <c r="A106" s="25" t="s">
        <v>63</v>
      </c>
      <c r="B106" s="25" t="s">
        <v>16</v>
      </c>
      <c r="C106" t="str">
        <f>'Forshammar-Mg3'!C103</f>
        <v>Al</v>
      </c>
      <c r="D106" s="23">
        <f>'Forshammar-Mg3'!D103</f>
        <v>0.42821748477161148</v>
      </c>
      <c r="F106">
        <f>IF(C$106="Al",J106,N106)</f>
        <v>1.9647683874836961</v>
      </c>
      <c r="H106" s="2">
        <v>0.39</v>
      </c>
      <c r="I106" s="2">
        <v>1.6339999999999999</v>
      </c>
      <c r="J106" s="2">
        <f t="shared" si="6"/>
        <v>1.9647683874836961</v>
      </c>
      <c r="L106">
        <v>0.443</v>
      </c>
      <c r="M106">
        <v>1.6080000000000001</v>
      </c>
      <c r="N106" s="2">
        <f t="shared" si="7"/>
        <v>1.98371896321866</v>
      </c>
    </row>
    <row r="107" spans="1:14" x14ac:dyDescent="0.35">
      <c r="A107" s="25" t="s">
        <v>63</v>
      </c>
      <c r="B107" s="25" t="s">
        <v>13</v>
      </c>
      <c r="D107" s="23">
        <f>'Forshammar-Mg3'!D104</f>
        <v>0.55530426073901928</v>
      </c>
      <c r="F107">
        <f t="shared" ref="F107:F111" si="17">IF(C$106="Al",J107,N107)</f>
        <v>1.863413248182662</v>
      </c>
      <c r="H107" s="2">
        <v>0.39</v>
      </c>
      <c r="I107" s="2">
        <v>1.6339999999999999</v>
      </c>
      <c r="J107" s="2">
        <f t="shared" si="6"/>
        <v>1.863413248182662</v>
      </c>
      <c r="L107">
        <v>0.443</v>
      </c>
      <c r="M107">
        <v>1.6080000000000001</v>
      </c>
      <c r="N107" s="2">
        <f t="shared" si="7"/>
        <v>1.8685899203715879</v>
      </c>
    </row>
    <row r="108" spans="1:14" x14ac:dyDescent="0.35">
      <c r="A108" s="25" t="s">
        <v>63</v>
      </c>
      <c r="B108" s="25" t="s">
        <v>14</v>
      </c>
      <c r="D108" s="23">
        <f>'Forshammar-Mg3'!D105</f>
        <v>0.53854280279231548</v>
      </c>
      <c r="F108">
        <f t="shared" si="17"/>
        <v>1.8753664371255714</v>
      </c>
      <c r="H108" s="2">
        <v>0.39</v>
      </c>
      <c r="I108" s="2">
        <v>1.6339999999999999</v>
      </c>
      <c r="J108" s="2">
        <f t="shared" si="6"/>
        <v>1.8753664371255714</v>
      </c>
      <c r="L108">
        <v>0.443</v>
      </c>
      <c r="M108">
        <v>1.6080000000000001</v>
      </c>
      <c r="N108" s="2">
        <f t="shared" si="7"/>
        <v>1.8821675170426364</v>
      </c>
    </row>
    <row r="109" spans="1:14" x14ac:dyDescent="0.35">
      <c r="A109" s="25" t="s">
        <v>63</v>
      </c>
      <c r="B109" s="25" t="s">
        <v>48</v>
      </c>
      <c r="D109" s="23">
        <f>'Forshammar-Mg3'!D106</f>
        <v>0.46874505158163876</v>
      </c>
      <c r="F109">
        <f t="shared" si="17"/>
        <v>1.9295015407678393</v>
      </c>
      <c r="H109" s="2">
        <v>0.39</v>
      </c>
      <c r="I109" s="2">
        <v>1.6339999999999999</v>
      </c>
      <c r="J109" s="2">
        <f t="shared" si="6"/>
        <v>1.9295015407678393</v>
      </c>
      <c r="L109">
        <v>0.443</v>
      </c>
      <c r="M109">
        <v>1.6080000000000001</v>
      </c>
      <c r="N109" s="2">
        <f t="shared" si="7"/>
        <v>1.9436594424619305</v>
      </c>
    </row>
    <row r="110" spans="1:14" x14ac:dyDescent="0.35">
      <c r="A110" s="25" t="s">
        <v>63</v>
      </c>
      <c r="B110" s="25" t="s">
        <v>31</v>
      </c>
      <c r="D110" s="23">
        <f>'Forshammar-Mg3'!D107</f>
        <v>0.54706713537137552</v>
      </c>
      <c r="F110">
        <f t="shared" si="17"/>
        <v>1.8692416626258987</v>
      </c>
      <c r="H110" s="2">
        <v>0.39</v>
      </c>
      <c r="I110" s="2">
        <v>1.6339999999999999</v>
      </c>
      <c r="J110" s="2">
        <f t="shared" si="6"/>
        <v>1.8692416626258987</v>
      </c>
      <c r="L110">
        <v>0.443</v>
      </c>
      <c r="M110">
        <v>1.6080000000000001</v>
      </c>
      <c r="N110" s="2">
        <f t="shared" si="7"/>
        <v>1.8752104013930082</v>
      </c>
    </row>
    <row r="111" spans="1:14" x14ac:dyDescent="0.35">
      <c r="A111" s="25" t="s">
        <v>63</v>
      </c>
      <c r="B111" s="25" t="s">
        <v>49</v>
      </c>
      <c r="D111" s="23">
        <f>'Forshammar-Mg3'!D108</f>
        <v>0.50857940615180453</v>
      </c>
      <c r="F111">
        <f t="shared" si="17"/>
        <v>1.8976922280437329</v>
      </c>
      <c r="H111" s="2">
        <v>0.39</v>
      </c>
      <c r="I111" s="2">
        <v>1.6339999999999999</v>
      </c>
      <c r="J111" s="2">
        <f t="shared" ref="J111:J153" si="18">I111-(H111*LN(D111))</f>
        <v>1.8976922280437329</v>
      </c>
      <c r="L111">
        <v>0.443</v>
      </c>
      <c r="M111">
        <v>1.6080000000000001</v>
      </c>
      <c r="N111" s="2">
        <f t="shared" ref="N111:N153" si="19">M111-(L111*LN(D111))</f>
        <v>1.9075273257009584</v>
      </c>
    </row>
    <row r="112" spans="1:14" x14ac:dyDescent="0.35">
      <c r="A112" s="25" t="s">
        <v>64</v>
      </c>
      <c r="B112" s="25" t="s">
        <v>16</v>
      </c>
      <c r="C112" t="str">
        <f>'Forshammar-Mg3'!C109</f>
        <v>Al</v>
      </c>
      <c r="D112" s="23">
        <f>'Forshammar-Mg3'!D109</f>
        <v>0.42821748477161148</v>
      </c>
      <c r="F112">
        <f>IF(C$112="Al",J112,N112)</f>
        <v>1.9647683874836961</v>
      </c>
      <c r="H112" s="2">
        <v>0.39</v>
      </c>
      <c r="I112" s="2">
        <v>1.6339999999999999</v>
      </c>
      <c r="J112" s="2">
        <f t="shared" si="18"/>
        <v>1.9647683874836961</v>
      </c>
      <c r="L112">
        <v>0.443</v>
      </c>
      <c r="M112">
        <v>1.6080000000000001</v>
      </c>
      <c r="N112" s="2">
        <f t="shared" si="19"/>
        <v>1.98371896321866</v>
      </c>
    </row>
    <row r="113" spans="1:14" x14ac:dyDescent="0.35">
      <c r="A113" s="25" t="s">
        <v>64</v>
      </c>
      <c r="B113" s="25" t="s">
        <v>13</v>
      </c>
      <c r="D113" s="23">
        <f>'Forshammar-Mg3'!D110</f>
        <v>0.55530426073901928</v>
      </c>
      <c r="F113">
        <f t="shared" ref="F113:F117" si="20">IF(C$112="Al",J113,N113)</f>
        <v>1.863413248182662</v>
      </c>
      <c r="H113" s="2">
        <v>0.39</v>
      </c>
      <c r="I113" s="2">
        <v>1.6339999999999999</v>
      </c>
      <c r="J113" s="2">
        <f t="shared" si="18"/>
        <v>1.863413248182662</v>
      </c>
      <c r="L113">
        <v>0.443</v>
      </c>
      <c r="M113">
        <v>1.6080000000000001</v>
      </c>
      <c r="N113" s="2">
        <f t="shared" si="19"/>
        <v>1.8685899203715879</v>
      </c>
    </row>
    <row r="114" spans="1:14" x14ac:dyDescent="0.35">
      <c r="A114" s="25" t="s">
        <v>64</v>
      </c>
      <c r="B114" s="25" t="s">
        <v>14</v>
      </c>
      <c r="D114" s="23">
        <f>'Forshammar-Mg3'!D111</f>
        <v>0.53854280279231548</v>
      </c>
      <c r="F114">
        <f t="shared" si="20"/>
        <v>1.8753664371255714</v>
      </c>
      <c r="H114" s="2">
        <v>0.39</v>
      </c>
      <c r="I114" s="2">
        <v>1.6339999999999999</v>
      </c>
      <c r="J114" s="2">
        <f t="shared" si="18"/>
        <v>1.8753664371255714</v>
      </c>
      <c r="L114">
        <v>0.443</v>
      </c>
      <c r="M114">
        <v>1.6080000000000001</v>
      </c>
      <c r="N114" s="2">
        <f t="shared" si="19"/>
        <v>1.8821675170426364</v>
      </c>
    </row>
    <row r="115" spans="1:14" x14ac:dyDescent="0.35">
      <c r="A115" s="25" t="s">
        <v>64</v>
      </c>
      <c r="B115" s="25" t="s">
        <v>48</v>
      </c>
      <c r="D115" s="23">
        <f>'Forshammar-Mg3'!D112</f>
        <v>0.46874505158163876</v>
      </c>
      <c r="F115">
        <f t="shared" si="20"/>
        <v>1.9295015407678393</v>
      </c>
      <c r="H115" s="2">
        <v>0.39</v>
      </c>
      <c r="I115" s="2">
        <v>1.6339999999999999</v>
      </c>
      <c r="J115" s="2">
        <f t="shared" si="18"/>
        <v>1.9295015407678393</v>
      </c>
      <c r="L115">
        <v>0.443</v>
      </c>
      <c r="M115">
        <v>1.6080000000000001</v>
      </c>
      <c r="N115" s="2">
        <f t="shared" si="19"/>
        <v>1.9436594424619305</v>
      </c>
    </row>
    <row r="116" spans="1:14" x14ac:dyDescent="0.35">
      <c r="A116" s="25" t="s">
        <v>64</v>
      </c>
      <c r="B116" s="25" t="s">
        <v>31</v>
      </c>
      <c r="D116" s="23">
        <f>'Forshammar-Mg3'!D113</f>
        <v>0.54706713537137552</v>
      </c>
      <c r="F116">
        <f t="shared" si="20"/>
        <v>1.8692416626258987</v>
      </c>
      <c r="H116" s="2">
        <v>0.39</v>
      </c>
      <c r="I116" s="2">
        <v>1.6339999999999999</v>
      </c>
      <c r="J116" s="2">
        <f t="shared" si="18"/>
        <v>1.8692416626258987</v>
      </c>
      <c r="L116">
        <v>0.443</v>
      </c>
      <c r="M116">
        <v>1.6080000000000001</v>
      </c>
      <c r="N116" s="2">
        <f t="shared" si="19"/>
        <v>1.8752104013930082</v>
      </c>
    </row>
    <row r="117" spans="1:14" x14ac:dyDescent="0.35">
      <c r="A117" s="25" t="s">
        <v>64</v>
      </c>
      <c r="B117" s="25" t="s">
        <v>49</v>
      </c>
      <c r="D117" s="23">
        <f>'Forshammar-Mg3'!D114</f>
        <v>0.50857940615180453</v>
      </c>
      <c r="F117">
        <f t="shared" si="20"/>
        <v>1.8976922280437329</v>
      </c>
      <c r="H117" s="2">
        <v>0.39</v>
      </c>
      <c r="I117" s="2">
        <v>1.6339999999999999</v>
      </c>
      <c r="J117" s="2">
        <f t="shared" si="18"/>
        <v>1.8976922280437329</v>
      </c>
      <c r="L117">
        <v>0.443</v>
      </c>
      <c r="M117">
        <v>1.6080000000000001</v>
      </c>
      <c r="N117" s="2">
        <f t="shared" si="19"/>
        <v>1.9075273257009584</v>
      </c>
    </row>
    <row r="118" spans="1:14" x14ac:dyDescent="0.35">
      <c r="A118" s="25" t="s">
        <v>65</v>
      </c>
      <c r="B118" s="25" t="s">
        <v>16</v>
      </c>
      <c r="C118" t="str">
        <f>'Forshammar-Mg3'!C115</f>
        <v>Al</v>
      </c>
      <c r="D118" s="23">
        <f>'Forshammar-Mg3'!D115</f>
        <v>0.42821748477161148</v>
      </c>
      <c r="F118">
        <f>IF(C$118="Al",J118,N118)</f>
        <v>1.9647683874836961</v>
      </c>
      <c r="H118" s="2">
        <v>0.39</v>
      </c>
      <c r="I118" s="2">
        <v>1.6339999999999999</v>
      </c>
      <c r="J118" s="2">
        <f t="shared" si="18"/>
        <v>1.9647683874836961</v>
      </c>
      <c r="L118">
        <v>0.443</v>
      </c>
      <c r="M118">
        <v>1.6080000000000001</v>
      </c>
      <c r="N118" s="2">
        <f t="shared" si="19"/>
        <v>1.98371896321866</v>
      </c>
    </row>
    <row r="119" spans="1:14" x14ac:dyDescent="0.35">
      <c r="A119" s="25" t="s">
        <v>65</v>
      </c>
      <c r="B119" s="25" t="s">
        <v>13</v>
      </c>
      <c r="D119" s="23">
        <f>'Forshammar-Mg3'!D116</f>
        <v>0.55530426073901928</v>
      </c>
      <c r="F119">
        <f t="shared" ref="F119:F123" si="21">IF(C$118="Al",J119,N119)</f>
        <v>1.863413248182662</v>
      </c>
      <c r="H119" s="2">
        <v>0.39</v>
      </c>
      <c r="I119" s="2">
        <v>1.6339999999999999</v>
      </c>
      <c r="J119" s="2">
        <f t="shared" si="18"/>
        <v>1.863413248182662</v>
      </c>
      <c r="L119">
        <v>0.443</v>
      </c>
      <c r="M119">
        <v>1.6080000000000001</v>
      </c>
      <c r="N119" s="2">
        <f t="shared" si="19"/>
        <v>1.8685899203715879</v>
      </c>
    </row>
    <row r="120" spans="1:14" x14ac:dyDescent="0.35">
      <c r="A120" s="25" t="s">
        <v>65</v>
      </c>
      <c r="B120" s="25" t="s">
        <v>14</v>
      </c>
      <c r="D120" s="23">
        <f>'Forshammar-Mg3'!D117</f>
        <v>0.53854280279231548</v>
      </c>
      <c r="F120">
        <f t="shared" si="21"/>
        <v>1.8753664371255714</v>
      </c>
      <c r="H120" s="2">
        <v>0.39</v>
      </c>
      <c r="I120" s="2">
        <v>1.6339999999999999</v>
      </c>
      <c r="J120" s="2">
        <f t="shared" si="18"/>
        <v>1.8753664371255714</v>
      </c>
      <c r="L120">
        <v>0.443</v>
      </c>
      <c r="M120">
        <v>1.6080000000000001</v>
      </c>
      <c r="N120" s="2">
        <f t="shared" si="19"/>
        <v>1.8821675170426364</v>
      </c>
    </row>
    <row r="121" spans="1:14" x14ac:dyDescent="0.35">
      <c r="A121" s="25" t="s">
        <v>65</v>
      </c>
      <c r="B121" s="25" t="s">
        <v>48</v>
      </c>
      <c r="D121" s="23">
        <f>'Forshammar-Mg3'!D118</f>
        <v>0.46874505158163876</v>
      </c>
      <c r="F121">
        <f t="shared" si="21"/>
        <v>1.9295015407678393</v>
      </c>
      <c r="H121" s="2">
        <v>0.39</v>
      </c>
      <c r="I121" s="2">
        <v>1.6339999999999999</v>
      </c>
      <c r="J121" s="2">
        <f t="shared" si="18"/>
        <v>1.9295015407678393</v>
      </c>
      <c r="L121">
        <v>0.443</v>
      </c>
      <c r="M121">
        <v>1.6080000000000001</v>
      </c>
      <c r="N121" s="2">
        <f t="shared" si="19"/>
        <v>1.9436594424619305</v>
      </c>
    </row>
    <row r="122" spans="1:14" x14ac:dyDescent="0.35">
      <c r="A122" s="25" t="s">
        <v>65</v>
      </c>
      <c r="B122" s="25" t="s">
        <v>31</v>
      </c>
      <c r="D122" s="23">
        <f>'Forshammar-Mg3'!D119</f>
        <v>0.54706713537137552</v>
      </c>
      <c r="F122">
        <f t="shared" si="21"/>
        <v>1.8692416626258987</v>
      </c>
      <c r="H122" s="2">
        <v>0.39</v>
      </c>
      <c r="I122" s="2">
        <v>1.6339999999999999</v>
      </c>
      <c r="J122" s="2">
        <f t="shared" si="18"/>
        <v>1.8692416626258987</v>
      </c>
      <c r="L122">
        <v>0.443</v>
      </c>
      <c r="M122">
        <v>1.6080000000000001</v>
      </c>
      <c r="N122" s="2">
        <f t="shared" si="19"/>
        <v>1.8752104013930082</v>
      </c>
    </row>
    <row r="123" spans="1:14" x14ac:dyDescent="0.35">
      <c r="A123" s="25" t="s">
        <v>65</v>
      </c>
      <c r="B123" s="25" t="s">
        <v>49</v>
      </c>
      <c r="D123" s="23">
        <f>'Forshammar-Mg3'!D120</f>
        <v>0.50857940615180453</v>
      </c>
      <c r="F123">
        <f t="shared" si="21"/>
        <v>1.8976922280437329</v>
      </c>
      <c r="H123" s="2">
        <v>0.39</v>
      </c>
      <c r="I123" s="2">
        <v>1.6339999999999999</v>
      </c>
      <c r="J123" s="2">
        <f t="shared" si="18"/>
        <v>1.8976922280437329</v>
      </c>
      <c r="L123">
        <v>0.443</v>
      </c>
      <c r="M123">
        <v>1.6080000000000001</v>
      </c>
      <c r="N123" s="2">
        <f t="shared" si="19"/>
        <v>1.9075273257009584</v>
      </c>
    </row>
    <row r="124" spans="1:14" x14ac:dyDescent="0.35">
      <c r="A124" s="25" t="s">
        <v>66</v>
      </c>
      <c r="B124" s="25" t="s">
        <v>16</v>
      </c>
      <c r="C124" t="str">
        <f>'Forshammar-Mg3'!C121</f>
        <v>Al</v>
      </c>
      <c r="D124" s="23">
        <f>'Forshammar-Mg3'!D121</f>
        <v>0.42821748477161148</v>
      </c>
      <c r="F124">
        <f>IF(C$124="Al",J124,N124)</f>
        <v>1.9647683874836961</v>
      </c>
      <c r="H124" s="2">
        <v>0.39</v>
      </c>
      <c r="I124" s="2">
        <v>1.6339999999999999</v>
      </c>
      <c r="J124" s="2">
        <f t="shared" si="18"/>
        <v>1.9647683874836961</v>
      </c>
      <c r="L124">
        <v>0.443</v>
      </c>
      <c r="M124">
        <v>1.6080000000000001</v>
      </c>
      <c r="N124" s="2">
        <f t="shared" si="19"/>
        <v>1.98371896321866</v>
      </c>
    </row>
    <row r="125" spans="1:14" x14ac:dyDescent="0.35">
      <c r="A125" s="25" t="s">
        <v>66</v>
      </c>
      <c r="B125" s="25" t="s">
        <v>13</v>
      </c>
      <c r="D125" s="23">
        <f>'Forshammar-Mg3'!D122</f>
        <v>0.55530426073901928</v>
      </c>
      <c r="F125">
        <f t="shared" ref="F125:F129" si="22">IF(C$124="Al",J125,N125)</f>
        <v>1.863413248182662</v>
      </c>
      <c r="H125" s="2">
        <v>0.39</v>
      </c>
      <c r="I125" s="2">
        <v>1.6339999999999999</v>
      </c>
      <c r="J125" s="2">
        <f t="shared" si="18"/>
        <v>1.863413248182662</v>
      </c>
      <c r="L125">
        <v>0.443</v>
      </c>
      <c r="M125">
        <v>1.6080000000000001</v>
      </c>
      <c r="N125" s="2">
        <f t="shared" si="19"/>
        <v>1.8685899203715879</v>
      </c>
    </row>
    <row r="126" spans="1:14" x14ac:dyDescent="0.35">
      <c r="A126" s="25" t="s">
        <v>66</v>
      </c>
      <c r="B126" s="25" t="s">
        <v>14</v>
      </c>
      <c r="D126" s="23">
        <f>'Forshammar-Mg3'!D123</f>
        <v>0.53854280279231548</v>
      </c>
      <c r="F126">
        <f t="shared" si="22"/>
        <v>1.8753664371255714</v>
      </c>
      <c r="H126" s="2">
        <v>0.39</v>
      </c>
      <c r="I126" s="2">
        <v>1.6339999999999999</v>
      </c>
      <c r="J126" s="2">
        <f t="shared" si="18"/>
        <v>1.8753664371255714</v>
      </c>
      <c r="L126">
        <v>0.443</v>
      </c>
      <c r="M126">
        <v>1.6080000000000001</v>
      </c>
      <c r="N126" s="2">
        <f t="shared" si="19"/>
        <v>1.8821675170426364</v>
      </c>
    </row>
    <row r="127" spans="1:14" x14ac:dyDescent="0.35">
      <c r="A127" s="25" t="s">
        <v>66</v>
      </c>
      <c r="B127" s="25" t="s">
        <v>48</v>
      </c>
      <c r="D127" s="23">
        <f>'Forshammar-Mg3'!D124</f>
        <v>0.46874505158163876</v>
      </c>
      <c r="F127">
        <f t="shared" si="22"/>
        <v>1.9295015407678393</v>
      </c>
      <c r="H127" s="2">
        <v>0.39</v>
      </c>
      <c r="I127" s="2">
        <v>1.6339999999999999</v>
      </c>
      <c r="J127" s="2">
        <f t="shared" si="18"/>
        <v>1.9295015407678393</v>
      </c>
      <c r="L127">
        <v>0.443</v>
      </c>
      <c r="M127">
        <v>1.6080000000000001</v>
      </c>
      <c r="N127" s="2">
        <f t="shared" si="19"/>
        <v>1.9436594424619305</v>
      </c>
    </row>
    <row r="128" spans="1:14" x14ac:dyDescent="0.35">
      <c r="A128" s="25" t="s">
        <v>66</v>
      </c>
      <c r="B128" s="25" t="s">
        <v>31</v>
      </c>
      <c r="D128" s="23">
        <f>'Forshammar-Mg3'!D125</f>
        <v>0.54706713537137552</v>
      </c>
      <c r="F128">
        <f t="shared" si="22"/>
        <v>1.8692416626258987</v>
      </c>
      <c r="H128" s="2">
        <v>0.39</v>
      </c>
      <c r="I128" s="2">
        <v>1.6339999999999999</v>
      </c>
      <c r="J128" s="2">
        <f t="shared" si="18"/>
        <v>1.8692416626258987</v>
      </c>
      <c r="L128">
        <v>0.443</v>
      </c>
      <c r="M128">
        <v>1.6080000000000001</v>
      </c>
      <c r="N128" s="2">
        <f t="shared" si="19"/>
        <v>1.8752104013930082</v>
      </c>
    </row>
    <row r="129" spans="1:14" x14ac:dyDescent="0.35">
      <c r="A129" s="25" t="s">
        <v>66</v>
      </c>
      <c r="B129" s="25" t="s">
        <v>49</v>
      </c>
      <c r="D129" s="23">
        <f>'Forshammar-Mg3'!D126</f>
        <v>0.50857940615180453</v>
      </c>
      <c r="F129">
        <f t="shared" si="22"/>
        <v>1.8976922280437329</v>
      </c>
      <c r="H129" s="2">
        <v>0.39</v>
      </c>
      <c r="I129" s="2">
        <v>1.6339999999999999</v>
      </c>
      <c r="J129" s="2">
        <f t="shared" si="18"/>
        <v>1.8976922280437329</v>
      </c>
      <c r="L129">
        <v>0.443</v>
      </c>
      <c r="M129">
        <v>1.6080000000000001</v>
      </c>
      <c r="N129" s="2">
        <f t="shared" si="19"/>
        <v>1.9075273257009584</v>
      </c>
    </row>
    <row r="130" spans="1:14" x14ac:dyDescent="0.35">
      <c r="A130" s="25" t="s">
        <v>67</v>
      </c>
      <c r="B130" s="25" t="s">
        <v>16</v>
      </c>
      <c r="C130" t="str">
        <f>'Forshammar-Mg3'!C127</f>
        <v>Al</v>
      </c>
      <c r="D130" s="23">
        <f>'Forshammar-Mg3'!D127</f>
        <v>0.42821748477161148</v>
      </c>
      <c r="F130">
        <f>IF(C$130="Al",J130,N130)</f>
        <v>1.9647683874836961</v>
      </c>
      <c r="H130" s="2">
        <v>0.39</v>
      </c>
      <c r="I130" s="2">
        <v>1.6339999999999999</v>
      </c>
      <c r="J130" s="2">
        <f t="shared" si="18"/>
        <v>1.9647683874836961</v>
      </c>
      <c r="L130">
        <v>0.443</v>
      </c>
      <c r="M130">
        <v>1.6080000000000001</v>
      </c>
      <c r="N130" s="2">
        <f t="shared" si="19"/>
        <v>1.98371896321866</v>
      </c>
    </row>
    <row r="131" spans="1:14" x14ac:dyDescent="0.35">
      <c r="A131" s="25" t="s">
        <v>67</v>
      </c>
      <c r="B131" s="25" t="s">
        <v>13</v>
      </c>
      <c r="D131" s="23">
        <f>'Forshammar-Mg3'!D128</f>
        <v>0.55530426073901928</v>
      </c>
      <c r="F131">
        <f t="shared" ref="F131:F135" si="23">IF(C$130="Al",J131,N131)</f>
        <v>1.863413248182662</v>
      </c>
      <c r="H131" s="2">
        <v>0.39</v>
      </c>
      <c r="I131" s="2">
        <v>1.6339999999999999</v>
      </c>
      <c r="J131" s="2">
        <f t="shared" si="18"/>
        <v>1.863413248182662</v>
      </c>
      <c r="L131">
        <v>0.443</v>
      </c>
      <c r="M131">
        <v>1.6080000000000001</v>
      </c>
      <c r="N131" s="2">
        <f t="shared" si="19"/>
        <v>1.8685899203715879</v>
      </c>
    </row>
    <row r="132" spans="1:14" x14ac:dyDescent="0.35">
      <c r="A132" s="25" t="s">
        <v>67</v>
      </c>
      <c r="B132" s="25" t="s">
        <v>14</v>
      </c>
      <c r="D132" s="23">
        <f>'Forshammar-Mg3'!D129</f>
        <v>0.53854280279231548</v>
      </c>
      <c r="F132">
        <f t="shared" si="23"/>
        <v>1.8753664371255714</v>
      </c>
      <c r="H132" s="2">
        <v>0.39</v>
      </c>
      <c r="I132" s="2">
        <v>1.6339999999999999</v>
      </c>
      <c r="J132" s="2">
        <f t="shared" si="18"/>
        <v>1.8753664371255714</v>
      </c>
      <c r="L132">
        <v>0.443</v>
      </c>
      <c r="M132">
        <v>1.6080000000000001</v>
      </c>
      <c r="N132" s="2">
        <f t="shared" si="19"/>
        <v>1.8821675170426364</v>
      </c>
    </row>
    <row r="133" spans="1:14" x14ac:dyDescent="0.35">
      <c r="A133" s="25" t="s">
        <v>67</v>
      </c>
      <c r="B133" s="25" t="s">
        <v>48</v>
      </c>
      <c r="D133" s="23">
        <f>'Forshammar-Mg3'!D130</f>
        <v>0.46874505158163876</v>
      </c>
      <c r="F133">
        <f t="shared" si="23"/>
        <v>1.9295015407678393</v>
      </c>
      <c r="H133" s="2">
        <v>0.39</v>
      </c>
      <c r="I133" s="2">
        <v>1.6339999999999999</v>
      </c>
      <c r="J133" s="2">
        <f t="shared" si="18"/>
        <v>1.9295015407678393</v>
      </c>
      <c r="L133">
        <v>0.443</v>
      </c>
      <c r="M133">
        <v>1.6080000000000001</v>
      </c>
      <c r="N133" s="2">
        <f t="shared" si="19"/>
        <v>1.9436594424619305</v>
      </c>
    </row>
    <row r="134" spans="1:14" x14ac:dyDescent="0.35">
      <c r="A134" s="25" t="s">
        <v>67</v>
      </c>
      <c r="B134" s="25" t="s">
        <v>31</v>
      </c>
      <c r="D134" s="23">
        <f>'Forshammar-Mg3'!D131</f>
        <v>0.54706713537137552</v>
      </c>
      <c r="F134">
        <f t="shared" si="23"/>
        <v>1.8692416626258987</v>
      </c>
      <c r="H134" s="2">
        <v>0.39</v>
      </c>
      <c r="I134" s="2">
        <v>1.6339999999999999</v>
      </c>
      <c r="J134" s="2">
        <f t="shared" si="18"/>
        <v>1.8692416626258987</v>
      </c>
      <c r="L134">
        <v>0.443</v>
      </c>
      <c r="M134">
        <v>1.6080000000000001</v>
      </c>
      <c r="N134" s="2">
        <f t="shared" si="19"/>
        <v>1.8752104013930082</v>
      </c>
    </row>
    <row r="135" spans="1:14" x14ac:dyDescent="0.35">
      <c r="A135" s="25" t="s">
        <v>67</v>
      </c>
      <c r="B135" s="25" t="s">
        <v>49</v>
      </c>
      <c r="D135" s="23">
        <f>'Forshammar-Mg3'!D132</f>
        <v>0.50857940615180453</v>
      </c>
      <c r="F135">
        <f t="shared" si="23"/>
        <v>1.8976922280437329</v>
      </c>
      <c r="H135" s="2">
        <v>0.39</v>
      </c>
      <c r="I135" s="2">
        <v>1.6339999999999999</v>
      </c>
      <c r="J135" s="2">
        <f t="shared" si="18"/>
        <v>1.8976922280437329</v>
      </c>
      <c r="L135">
        <v>0.443</v>
      </c>
      <c r="M135">
        <v>1.6080000000000001</v>
      </c>
      <c r="N135" s="2">
        <f t="shared" si="19"/>
        <v>1.9075273257009584</v>
      </c>
    </row>
    <row r="136" spans="1:14" x14ac:dyDescent="0.35">
      <c r="A136" s="25" t="s">
        <v>68</v>
      </c>
      <c r="B136" s="25" t="s">
        <v>16</v>
      </c>
      <c r="C136" t="str">
        <f>'Forshammar-Mg3'!C133</f>
        <v>Al</v>
      </c>
      <c r="D136" s="23">
        <f>'Forshammar-Mg3'!D133</f>
        <v>0.42821748477161148</v>
      </c>
      <c r="F136">
        <f>IF(C$136="Al",J136,N136)</f>
        <v>1.9647683874836961</v>
      </c>
      <c r="H136" s="2">
        <v>0.39</v>
      </c>
      <c r="I136" s="2">
        <v>1.6339999999999999</v>
      </c>
      <c r="J136" s="2">
        <f t="shared" si="18"/>
        <v>1.9647683874836961</v>
      </c>
      <c r="L136">
        <v>0.443</v>
      </c>
      <c r="M136">
        <v>1.6080000000000001</v>
      </c>
      <c r="N136" s="2">
        <f t="shared" si="19"/>
        <v>1.98371896321866</v>
      </c>
    </row>
    <row r="137" spans="1:14" x14ac:dyDescent="0.35">
      <c r="A137" s="25" t="s">
        <v>68</v>
      </c>
      <c r="B137" s="25" t="s">
        <v>13</v>
      </c>
      <c r="D137" s="23">
        <f>'Forshammar-Mg3'!D134</f>
        <v>0.55530426073901928</v>
      </c>
      <c r="F137">
        <f t="shared" ref="F137:F141" si="24">IF(C$136="Al",J137,N137)</f>
        <v>1.863413248182662</v>
      </c>
      <c r="H137" s="2">
        <v>0.39</v>
      </c>
      <c r="I137" s="2">
        <v>1.6339999999999999</v>
      </c>
      <c r="J137" s="2">
        <f t="shared" si="18"/>
        <v>1.863413248182662</v>
      </c>
      <c r="L137">
        <v>0.443</v>
      </c>
      <c r="M137">
        <v>1.6080000000000001</v>
      </c>
      <c r="N137" s="2">
        <f t="shared" si="19"/>
        <v>1.8685899203715879</v>
      </c>
    </row>
    <row r="138" spans="1:14" x14ac:dyDescent="0.35">
      <c r="A138" s="25" t="s">
        <v>68</v>
      </c>
      <c r="B138" s="25" t="s">
        <v>14</v>
      </c>
      <c r="D138" s="23">
        <f>'Forshammar-Mg3'!D135</f>
        <v>0.53854280279231548</v>
      </c>
      <c r="F138">
        <f t="shared" si="24"/>
        <v>1.8753664371255714</v>
      </c>
      <c r="H138" s="2">
        <v>0.39</v>
      </c>
      <c r="I138" s="2">
        <v>1.6339999999999999</v>
      </c>
      <c r="J138" s="2">
        <f t="shared" si="18"/>
        <v>1.8753664371255714</v>
      </c>
      <c r="L138">
        <v>0.443</v>
      </c>
      <c r="M138">
        <v>1.6080000000000001</v>
      </c>
      <c r="N138" s="2">
        <f t="shared" si="19"/>
        <v>1.8821675170426364</v>
      </c>
    </row>
    <row r="139" spans="1:14" x14ac:dyDescent="0.35">
      <c r="A139" s="25" t="s">
        <v>68</v>
      </c>
      <c r="B139" s="25" t="s">
        <v>48</v>
      </c>
      <c r="D139" s="23">
        <f>'Forshammar-Mg3'!D136</f>
        <v>0.46874505158163876</v>
      </c>
      <c r="F139">
        <f t="shared" si="24"/>
        <v>1.9295015407678393</v>
      </c>
      <c r="H139" s="2">
        <v>0.39</v>
      </c>
      <c r="I139" s="2">
        <v>1.6339999999999999</v>
      </c>
      <c r="J139" s="2">
        <f t="shared" si="18"/>
        <v>1.9295015407678393</v>
      </c>
      <c r="L139">
        <v>0.443</v>
      </c>
      <c r="M139">
        <v>1.6080000000000001</v>
      </c>
      <c r="N139" s="2">
        <f t="shared" si="19"/>
        <v>1.9436594424619305</v>
      </c>
    </row>
    <row r="140" spans="1:14" x14ac:dyDescent="0.35">
      <c r="A140" s="25" t="s">
        <v>68</v>
      </c>
      <c r="B140" s="25" t="s">
        <v>31</v>
      </c>
      <c r="D140" s="23">
        <f>'Forshammar-Mg3'!D137</f>
        <v>0.54706713537137552</v>
      </c>
      <c r="F140">
        <f t="shared" si="24"/>
        <v>1.8692416626258987</v>
      </c>
      <c r="H140" s="2">
        <v>0.39</v>
      </c>
      <c r="I140" s="2">
        <v>1.6339999999999999</v>
      </c>
      <c r="J140" s="2">
        <f t="shared" si="18"/>
        <v>1.8692416626258987</v>
      </c>
      <c r="L140">
        <v>0.443</v>
      </c>
      <c r="M140">
        <v>1.6080000000000001</v>
      </c>
      <c r="N140" s="2">
        <f t="shared" si="19"/>
        <v>1.8752104013930082</v>
      </c>
    </row>
    <row r="141" spans="1:14" x14ac:dyDescent="0.35">
      <c r="A141" s="25" t="s">
        <v>68</v>
      </c>
      <c r="B141" s="25" t="s">
        <v>49</v>
      </c>
      <c r="D141" s="23">
        <f>'Forshammar-Mg3'!D138</f>
        <v>0.50857940615180453</v>
      </c>
      <c r="F141">
        <f t="shared" si="24"/>
        <v>1.8976922280437329</v>
      </c>
      <c r="H141" s="2">
        <v>0.39</v>
      </c>
      <c r="I141" s="2">
        <v>1.6339999999999999</v>
      </c>
      <c r="J141" s="2">
        <f t="shared" si="18"/>
        <v>1.8976922280437329</v>
      </c>
      <c r="L141">
        <v>0.443</v>
      </c>
      <c r="M141">
        <v>1.6080000000000001</v>
      </c>
      <c r="N141" s="2">
        <f t="shared" si="19"/>
        <v>1.9075273257009584</v>
      </c>
    </row>
    <row r="142" spans="1:14" x14ac:dyDescent="0.35">
      <c r="A142" s="25" t="s">
        <v>69</v>
      </c>
      <c r="B142" s="25" t="s">
        <v>16</v>
      </c>
      <c r="C142" t="str">
        <f>'Forshammar-Mg3'!C139</f>
        <v>Al</v>
      </c>
      <c r="D142" s="23">
        <f>'Forshammar-Mg3'!D139</f>
        <v>0.42821748477161148</v>
      </c>
      <c r="F142">
        <f>IF(C$142="Al",J142,N142)</f>
        <v>1.9647683874836961</v>
      </c>
      <c r="H142" s="2">
        <v>0.39</v>
      </c>
      <c r="I142" s="2">
        <v>1.6339999999999999</v>
      </c>
      <c r="J142" s="2">
        <f t="shared" si="18"/>
        <v>1.9647683874836961</v>
      </c>
      <c r="L142">
        <v>0.443</v>
      </c>
      <c r="M142">
        <v>1.6080000000000001</v>
      </c>
      <c r="N142" s="2">
        <f t="shared" si="19"/>
        <v>1.98371896321866</v>
      </c>
    </row>
    <row r="143" spans="1:14" x14ac:dyDescent="0.35">
      <c r="A143" s="25" t="s">
        <v>69</v>
      </c>
      <c r="B143" s="25" t="s">
        <v>13</v>
      </c>
      <c r="D143" s="23">
        <f>'Forshammar-Mg3'!D140</f>
        <v>0.55530426073901928</v>
      </c>
      <c r="F143">
        <f t="shared" ref="F143:F147" si="25">IF(C$142="Al",J143,N143)</f>
        <v>1.863413248182662</v>
      </c>
      <c r="H143" s="2">
        <v>0.39</v>
      </c>
      <c r="I143" s="2">
        <v>1.6339999999999999</v>
      </c>
      <c r="J143" s="2">
        <f t="shared" si="18"/>
        <v>1.863413248182662</v>
      </c>
      <c r="L143">
        <v>0.443</v>
      </c>
      <c r="M143">
        <v>1.6080000000000001</v>
      </c>
      <c r="N143" s="2">
        <f t="shared" si="19"/>
        <v>1.8685899203715879</v>
      </c>
    </row>
    <row r="144" spans="1:14" x14ac:dyDescent="0.35">
      <c r="A144" s="25" t="s">
        <v>69</v>
      </c>
      <c r="B144" s="25" t="s">
        <v>14</v>
      </c>
      <c r="D144" s="23">
        <f>'Forshammar-Mg3'!D141</f>
        <v>0.53854280279231548</v>
      </c>
      <c r="F144">
        <f t="shared" si="25"/>
        <v>1.8753664371255714</v>
      </c>
      <c r="H144" s="2">
        <v>0.39</v>
      </c>
      <c r="I144" s="2">
        <v>1.6339999999999999</v>
      </c>
      <c r="J144" s="2">
        <f t="shared" si="18"/>
        <v>1.8753664371255714</v>
      </c>
      <c r="L144">
        <v>0.443</v>
      </c>
      <c r="M144">
        <v>1.6080000000000001</v>
      </c>
      <c r="N144" s="2">
        <f t="shared" si="19"/>
        <v>1.8821675170426364</v>
      </c>
    </row>
    <row r="145" spans="1:14" x14ac:dyDescent="0.35">
      <c r="A145" s="25" t="s">
        <v>69</v>
      </c>
      <c r="B145" s="25" t="s">
        <v>48</v>
      </c>
      <c r="D145" s="23">
        <f>'Forshammar-Mg3'!D142</f>
        <v>0.46874505158163876</v>
      </c>
      <c r="F145">
        <f t="shared" si="25"/>
        <v>1.9295015407678393</v>
      </c>
      <c r="H145" s="2">
        <v>0.39</v>
      </c>
      <c r="I145" s="2">
        <v>1.6339999999999999</v>
      </c>
      <c r="J145" s="2">
        <f t="shared" si="18"/>
        <v>1.9295015407678393</v>
      </c>
      <c r="L145">
        <v>0.443</v>
      </c>
      <c r="M145">
        <v>1.6080000000000001</v>
      </c>
      <c r="N145" s="2">
        <f t="shared" si="19"/>
        <v>1.9436594424619305</v>
      </c>
    </row>
    <row r="146" spans="1:14" x14ac:dyDescent="0.35">
      <c r="A146" s="25" t="s">
        <v>69</v>
      </c>
      <c r="B146" s="25" t="s">
        <v>31</v>
      </c>
      <c r="D146" s="23">
        <f>'Forshammar-Mg3'!D143</f>
        <v>0.54706713537137552</v>
      </c>
      <c r="F146">
        <f t="shared" si="25"/>
        <v>1.8692416626258987</v>
      </c>
      <c r="H146" s="2">
        <v>0.39</v>
      </c>
      <c r="I146" s="2">
        <v>1.6339999999999999</v>
      </c>
      <c r="J146" s="2">
        <f t="shared" si="18"/>
        <v>1.8692416626258987</v>
      </c>
      <c r="L146">
        <v>0.443</v>
      </c>
      <c r="M146">
        <v>1.6080000000000001</v>
      </c>
      <c r="N146" s="2">
        <f t="shared" si="19"/>
        <v>1.8752104013930082</v>
      </c>
    </row>
    <row r="147" spans="1:14" x14ac:dyDescent="0.35">
      <c r="A147" s="25" t="s">
        <v>69</v>
      </c>
      <c r="B147" s="25" t="s">
        <v>49</v>
      </c>
      <c r="D147" s="23">
        <f>'Forshammar-Mg3'!D144</f>
        <v>0.50857940615180453</v>
      </c>
      <c r="F147">
        <f t="shared" si="25"/>
        <v>1.8976922280437329</v>
      </c>
      <c r="H147" s="2">
        <v>0.39</v>
      </c>
      <c r="I147" s="2">
        <v>1.6339999999999999</v>
      </c>
      <c r="J147" s="2">
        <f t="shared" si="18"/>
        <v>1.8976922280437329</v>
      </c>
      <c r="L147">
        <v>0.443</v>
      </c>
      <c r="M147">
        <v>1.6080000000000001</v>
      </c>
      <c r="N147" s="2">
        <f t="shared" si="19"/>
        <v>1.9075273257009584</v>
      </c>
    </row>
    <row r="148" spans="1:14" x14ac:dyDescent="0.35">
      <c r="A148" s="25" t="s">
        <v>70</v>
      </c>
      <c r="B148" s="25" t="s">
        <v>16</v>
      </c>
      <c r="C148" t="str">
        <f>'Forshammar-Mg3'!C145</f>
        <v>Al</v>
      </c>
      <c r="D148" s="23">
        <f>'Forshammar-Mg3'!D145</f>
        <v>0.42821748477161148</v>
      </c>
      <c r="F148">
        <f>IF(C$148="Al",J148,N148)</f>
        <v>1.9647683874836961</v>
      </c>
      <c r="H148" s="2">
        <v>0.39</v>
      </c>
      <c r="I148" s="2">
        <v>1.6339999999999999</v>
      </c>
      <c r="J148" s="2">
        <f t="shared" si="18"/>
        <v>1.9647683874836961</v>
      </c>
      <c r="L148">
        <v>0.443</v>
      </c>
      <c r="M148">
        <v>1.6080000000000001</v>
      </c>
      <c r="N148" s="2">
        <f t="shared" si="19"/>
        <v>1.98371896321866</v>
      </c>
    </row>
    <row r="149" spans="1:14" x14ac:dyDescent="0.35">
      <c r="A149" s="25" t="s">
        <v>70</v>
      </c>
      <c r="B149" s="25" t="s">
        <v>13</v>
      </c>
      <c r="D149" s="23">
        <f>'Forshammar-Mg3'!D146</f>
        <v>0.55530426073901928</v>
      </c>
      <c r="F149">
        <f t="shared" ref="F149:F153" si="26">IF(C$148="Al",J149,N149)</f>
        <v>1.863413248182662</v>
      </c>
      <c r="H149" s="2">
        <v>0.39</v>
      </c>
      <c r="I149" s="2">
        <v>1.6339999999999999</v>
      </c>
      <c r="J149" s="2">
        <f t="shared" si="18"/>
        <v>1.863413248182662</v>
      </c>
      <c r="L149">
        <v>0.443</v>
      </c>
      <c r="M149">
        <v>1.6080000000000001</v>
      </c>
      <c r="N149" s="2">
        <f t="shared" si="19"/>
        <v>1.8685899203715879</v>
      </c>
    </row>
    <row r="150" spans="1:14" x14ac:dyDescent="0.35">
      <c r="A150" s="25" t="s">
        <v>70</v>
      </c>
      <c r="B150" s="25" t="s">
        <v>14</v>
      </c>
      <c r="D150" s="23">
        <f>'Forshammar-Mg3'!D147</f>
        <v>0.53854280279231548</v>
      </c>
      <c r="F150">
        <f t="shared" si="26"/>
        <v>1.8753664371255714</v>
      </c>
      <c r="H150" s="2">
        <v>0.39</v>
      </c>
      <c r="I150" s="2">
        <v>1.6339999999999999</v>
      </c>
      <c r="J150" s="2">
        <f t="shared" si="18"/>
        <v>1.8753664371255714</v>
      </c>
      <c r="L150">
        <v>0.443</v>
      </c>
      <c r="M150">
        <v>1.6080000000000001</v>
      </c>
      <c r="N150" s="2">
        <f t="shared" si="19"/>
        <v>1.8821675170426364</v>
      </c>
    </row>
    <row r="151" spans="1:14" x14ac:dyDescent="0.35">
      <c r="A151" s="25" t="s">
        <v>70</v>
      </c>
      <c r="B151" s="25" t="s">
        <v>48</v>
      </c>
      <c r="D151" s="23">
        <f>'Forshammar-Mg3'!D148</f>
        <v>0.46874505158163876</v>
      </c>
      <c r="F151">
        <f t="shared" si="26"/>
        <v>1.9295015407678393</v>
      </c>
      <c r="H151" s="2">
        <v>0.39</v>
      </c>
      <c r="I151" s="2">
        <v>1.6339999999999999</v>
      </c>
      <c r="J151" s="2">
        <f t="shared" si="18"/>
        <v>1.9295015407678393</v>
      </c>
      <c r="L151">
        <v>0.443</v>
      </c>
      <c r="M151">
        <v>1.6080000000000001</v>
      </c>
      <c r="N151" s="2">
        <f t="shared" si="19"/>
        <v>1.9436594424619305</v>
      </c>
    </row>
    <row r="152" spans="1:14" x14ac:dyDescent="0.35">
      <c r="A152" s="25" t="s">
        <v>70</v>
      </c>
      <c r="B152" s="25" t="s">
        <v>31</v>
      </c>
      <c r="D152" s="23">
        <f>'Forshammar-Mg3'!D149</f>
        <v>0.54706713537137552</v>
      </c>
      <c r="F152">
        <f t="shared" si="26"/>
        <v>1.8692416626258987</v>
      </c>
      <c r="H152" s="2">
        <v>0.39</v>
      </c>
      <c r="I152" s="2">
        <v>1.6339999999999999</v>
      </c>
      <c r="J152" s="2">
        <f t="shared" si="18"/>
        <v>1.8692416626258987</v>
      </c>
      <c r="L152">
        <v>0.443</v>
      </c>
      <c r="M152">
        <v>1.6080000000000001</v>
      </c>
      <c r="N152" s="2">
        <f t="shared" si="19"/>
        <v>1.8752104013930082</v>
      </c>
    </row>
    <row r="153" spans="1:14" x14ac:dyDescent="0.35">
      <c r="A153" s="25" t="s">
        <v>70</v>
      </c>
      <c r="B153" s="25" t="s">
        <v>49</v>
      </c>
      <c r="D153" s="23">
        <f>'Forshammar-Mg3'!D150</f>
        <v>0.50857940615180453</v>
      </c>
      <c r="F153">
        <f t="shared" si="26"/>
        <v>1.8976922280437329</v>
      </c>
      <c r="H153" s="2">
        <v>0.39</v>
      </c>
      <c r="I153" s="2">
        <v>1.6339999999999999</v>
      </c>
      <c r="J153" s="2">
        <f t="shared" si="18"/>
        <v>1.8976922280437329</v>
      </c>
      <c r="L153">
        <v>0.443</v>
      </c>
      <c r="M153">
        <v>1.6080000000000001</v>
      </c>
      <c r="N153" s="2">
        <f t="shared" si="19"/>
        <v>1.9075273257009584</v>
      </c>
    </row>
    <row r="154" spans="1:14" x14ac:dyDescent="0.35">
      <c r="A154" s="25"/>
      <c r="B154" s="25"/>
      <c r="D154" s="23"/>
      <c r="J154" t="s">
        <v>27</v>
      </c>
      <c r="N154" t="s">
        <v>28</v>
      </c>
    </row>
    <row r="155" spans="1:14" x14ac:dyDescent="0.35">
      <c r="A155" s="27" t="s">
        <v>6</v>
      </c>
      <c r="B155" s="27" t="s">
        <v>15</v>
      </c>
      <c r="C155" t="str">
        <f>'Forshammar-Mg3'!C151</f>
        <v>Mg</v>
      </c>
      <c r="D155" s="23">
        <f>'Forshammar-Mg3'!D151</f>
        <v>0.34817525883956163</v>
      </c>
      <c r="F155">
        <f>IF(C$155="Al",J155,N155)</f>
        <v>2.0753868437209899</v>
      </c>
      <c r="H155" s="2">
        <v>0.39</v>
      </c>
      <c r="I155" s="2">
        <v>1.6339999999999999</v>
      </c>
      <c r="J155" s="2">
        <f>I155-(H155*LN(D155))</f>
        <v>2.0454692303638509</v>
      </c>
      <c r="L155">
        <v>0.443</v>
      </c>
      <c r="M155">
        <v>1.6080000000000001</v>
      </c>
      <c r="N155" s="2">
        <f>M155-(L155*LN(D155))</f>
        <v>2.0753868437209899</v>
      </c>
    </row>
    <row r="156" spans="1:14" x14ac:dyDescent="0.35">
      <c r="A156" s="27" t="s">
        <v>6</v>
      </c>
      <c r="B156" s="27" t="s">
        <v>10</v>
      </c>
      <c r="D156" s="23">
        <f>'Forshammar-Mg3'!D152</f>
        <v>0.42678418230597781</v>
      </c>
      <c r="F156">
        <f t="shared" ref="F156:F160" si="27">IF(C$155="Al",J156,N156)</f>
        <v>1.985204231871375</v>
      </c>
      <c r="H156" s="2">
        <v>0.39</v>
      </c>
      <c r="I156" s="2">
        <v>1.6339999999999999</v>
      </c>
      <c r="J156" s="2">
        <f t="shared" ref="J156:J172" si="28">I156-(H156*LN(D156))</f>
        <v>1.9660759603382305</v>
      </c>
      <c r="L156">
        <v>0.443</v>
      </c>
      <c r="M156">
        <v>1.6080000000000001</v>
      </c>
      <c r="N156" s="2">
        <f t="shared" ref="N156:N172" si="29">M156-(L156*LN(D156))</f>
        <v>1.985204231871375</v>
      </c>
    </row>
    <row r="157" spans="1:14" x14ac:dyDescent="0.35">
      <c r="A157" s="27" t="s">
        <v>6</v>
      </c>
      <c r="B157" s="27" t="s">
        <v>10</v>
      </c>
      <c r="D157" s="23">
        <f>'Forshammar-Mg3'!D153</f>
        <v>0.42678418230597781</v>
      </c>
      <c r="F157">
        <f t="shared" si="27"/>
        <v>1.985204231871375</v>
      </c>
      <c r="H157" s="2">
        <v>0.39</v>
      </c>
      <c r="I157" s="2">
        <v>1.6339999999999999</v>
      </c>
      <c r="J157" s="2">
        <f t="shared" si="28"/>
        <v>1.9660759603382305</v>
      </c>
      <c r="L157">
        <v>0.443</v>
      </c>
      <c r="M157">
        <v>1.6080000000000001</v>
      </c>
      <c r="N157" s="2">
        <f t="shared" si="29"/>
        <v>1.985204231871375</v>
      </c>
    </row>
    <row r="158" spans="1:14" x14ac:dyDescent="0.35">
      <c r="A158" s="27" t="s">
        <v>6</v>
      </c>
      <c r="B158" s="27" t="s">
        <v>16</v>
      </c>
      <c r="D158" s="23">
        <f>'Forshammar-Mg3'!D154</f>
        <v>0.26160104566823761</v>
      </c>
      <c r="F158">
        <f t="shared" si="27"/>
        <v>2.2020340553565223</v>
      </c>
      <c r="H158" s="2">
        <v>0.39</v>
      </c>
      <c r="I158" s="2">
        <v>1.6339999999999999</v>
      </c>
      <c r="J158" s="2">
        <f t="shared" si="28"/>
        <v>2.1569645182596924</v>
      </c>
      <c r="L158">
        <v>0.443</v>
      </c>
      <c r="M158">
        <v>1.6080000000000001</v>
      </c>
      <c r="N158" s="2">
        <f t="shared" si="29"/>
        <v>2.2020340553565223</v>
      </c>
    </row>
    <row r="159" spans="1:14" x14ac:dyDescent="0.35">
      <c r="A159" s="27" t="s">
        <v>6</v>
      </c>
      <c r="B159" s="27" t="s">
        <v>13</v>
      </c>
      <c r="D159" s="23">
        <f>'Forshammar-Mg3'!D155</f>
        <v>0.3433711857957718</v>
      </c>
      <c r="F159">
        <f t="shared" si="27"/>
        <v>2.0815418564775769</v>
      </c>
      <c r="H159" s="2">
        <v>0.39</v>
      </c>
      <c r="I159" s="2">
        <v>1.6339999999999999</v>
      </c>
      <c r="J159" s="2">
        <f t="shared" si="28"/>
        <v>2.0508878646190856</v>
      </c>
      <c r="L159">
        <v>0.443</v>
      </c>
      <c r="M159">
        <v>1.6080000000000001</v>
      </c>
      <c r="N159" s="2">
        <f t="shared" si="29"/>
        <v>2.0815418564775769</v>
      </c>
    </row>
    <row r="160" spans="1:14" x14ac:dyDescent="0.35">
      <c r="A160" s="27" t="s">
        <v>6</v>
      </c>
      <c r="B160" s="27" t="s">
        <v>13</v>
      </c>
      <c r="D160" s="23">
        <f>'Forshammar-Mg3'!D156</f>
        <v>0.3433711857957718</v>
      </c>
      <c r="F160">
        <f t="shared" si="27"/>
        <v>2.0815418564775769</v>
      </c>
      <c r="H160" s="2">
        <v>0.39</v>
      </c>
      <c r="I160" s="2">
        <v>1.6339999999999999</v>
      </c>
      <c r="J160" s="2">
        <f t="shared" si="28"/>
        <v>2.0508878646190856</v>
      </c>
      <c r="L160">
        <v>0.443</v>
      </c>
      <c r="M160">
        <v>1.6080000000000001</v>
      </c>
      <c r="N160" s="2">
        <f t="shared" si="29"/>
        <v>2.0815418564775769</v>
      </c>
    </row>
    <row r="161" spans="1:14" x14ac:dyDescent="0.35">
      <c r="A161" s="27" t="s">
        <v>8</v>
      </c>
      <c r="B161" s="27" t="s">
        <v>15</v>
      </c>
      <c r="C161" t="str">
        <f>'Forshammar-Mg3'!C157</f>
        <v>Mg</v>
      </c>
      <c r="D161" s="23">
        <f>'Forshammar-Mg3'!D157</f>
        <v>0.34817525883956163</v>
      </c>
      <c r="F161">
        <f>IF(C$161="Al",J161,N161)</f>
        <v>2.0753868437209899</v>
      </c>
      <c r="H161" s="2">
        <v>0.39</v>
      </c>
      <c r="I161" s="2">
        <v>1.6339999999999999</v>
      </c>
      <c r="J161" s="2">
        <f t="shared" si="28"/>
        <v>2.0454692303638509</v>
      </c>
      <c r="L161">
        <v>0.443</v>
      </c>
      <c r="M161">
        <v>1.6080000000000001</v>
      </c>
      <c r="N161" s="2">
        <f t="shared" si="29"/>
        <v>2.0753868437209899</v>
      </c>
    </row>
    <row r="162" spans="1:14" x14ac:dyDescent="0.35">
      <c r="A162" s="27" t="s">
        <v>8</v>
      </c>
      <c r="B162" s="27" t="s">
        <v>10</v>
      </c>
      <c r="D162" s="23">
        <f>'Forshammar-Mg3'!D158</f>
        <v>0.42678418230597781</v>
      </c>
      <c r="F162">
        <f t="shared" ref="F162:F166" si="30">IF(C$161="Al",J162,N162)</f>
        <v>1.985204231871375</v>
      </c>
      <c r="H162" s="2">
        <v>0.39</v>
      </c>
      <c r="I162" s="2">
        <v>1.6339999999999999</v>
      </c>
      <c r="J162" s="2">
        <f t="shared" si="28"/>
        <v>1.9660759603382305</v>
      </c>
      <c r="L162">
        <v>0.443</v>
      </c>
      <c r="M162">
        <v>1.6080000000000001</v>
      </c>
      <c r="N162" s="2">
        <f t="shared" si="29"/>
        <v>1.985204231871375</v>
      </c>
    </row>
    <row r="163" spans="1:14" x14ac:dyDescent="0.35">
      <c r="A163" s="27" t="s">
        <v>8</v>
      </c>
      <c r="B163" s="27" t="s">
        <v>10</v>
      </c>
      <c r="D163" s="23">
        <f>'Forshammar-Mg3'!D159</f>
        <v>0.42678418230597781</v>
      </c>
      <c r="F163">
        <f t="shared" si="30"/>
        <v>1.985204231871375</v>
      </c>
      <c r="H163" s="2">
        <v>0.39</v>
      </c>
      <c r="I163" s="2">
        <v>1.6339999999999999</v>
      </c>
      <c r="J163" s="2">
        <f t="shared" si="28"/>
        <v>1.9660759603382305</v>
      </c>
      <c r="L163">
        <v>0.443</v>
      </c>
      <c r="M163">
        <v>1.6080000000000001</v>
      </c>
      <c r="N163" s="2">
        <f t="shared" si="29"/>
        <v>1.985204231871375</v>
      </c>
    </row>
    <row r="164" spans="1:14" x14ac:dyDescent="0.35">
      <c r="A164" s="27" t="s">
        <v>8</v>
      </c>
      <c r="B164" s="27" t="s">
        <v>16</v>
      </c>
      <c r="D164" s="23">
        <f>'Forshammar-Mg3'!D160</f>
        <v>0.26160104566823761</v>
      </c>
      <c r="F164">
        <f t="shared" si="30"/>
        <v>2.2020340553565223</v>
      </c>
      <c r="H164" s="2">
        <v>0.39</v>
      </c>
      <c r="I164" s="2">
        <v>1.6339999999999999</v>
      </c>
      <c r="J164" s="2">
        <f t="shared" si="28"/>
        <v>2.1569645182596924</v>
      </c>
      <c r="L164">
        <v>0.443</v>
      </c>
      <c r="M164">
        <v>1.6080000000000001</v>
      </c>
      <c r="N164" s="2">
        <f t="shared" si="29"/>
        <v>2.2020340553565223</v>
      </c>
    </row>
    <row r="165" spans="1:14" x14ac:dyDescent="0.35">
      <c r="A165" s="27" t="s">
        <v>8</v>
      </c>
      <c r="B165" s="27" t="s">
        <v>13</v>
      </c>
      <c r="D165" s="23">
        <f>'Forshammar-Mg3'!D161</f>
        <v>0.3433711857957718</v>
      </c>
      <c r="F165">
        <f t="shared" si="30"/>
        <v>2.0815418564775769</v>
      </c>
      <c r="H165" s="2">
        <v>0.39</v>
      </c>
      <c r="I165" s="2">
        <v>1.6339999999999999</v>
      </c>
      <c r="J165" s="2">
        <f t="shared" si="28"/>
        <v>2.0508878646190856</v>
      </c>
      <c r="L165">
        <v>0.443</v>
      </c>
      <c r="M165">
        <v>1.6080000000000001</v>
      </c>
      <c r="N165" s="2">
        <f t="shared" si="29"/>
        <v>2.0815418564775769</v>
      </c>
    </row>
    <row r="166" spans="1:14" x14ac:dyDescent="0.35">
      <c r="A166" s="27" t="s">
        <v>8</v>
      </c>
      <c r="B166" s="27" t="s">
        <v>13</v>
      </c>
      <c r="D166" s="23">
        <f>'Forshammar-Mg3'!D162</f>
        <v>0.3433711857957718</v>
      </c>
      <c r="F166">
        <f t="shared" si="30"/>
        <v>2.0815418564775769</v>
      </c>
      <c r="H166" s="2">
        <v>0.39</v>
      </c>
      <c r="I166" s="2">
        <v>1.6339999999999999</v>
      </c>
      <c r="J166" s="2">
        <f t="shared" si="28"/>
        <v>2.0508878646190856</v>
      </c>
      <c r="L166">
        <v>0.443</v>
      </c>
      <c r="M166">
        <v>1.6080000000000001</v>
      </c>
      <c r="N166" s="2">
        <f t="shared" si="29"/>
        <v>2.0815418564775769</v>
      </c>
    </row>
    <row r="167" spans="1:14" x14ac:dyDescent="0.35">
      <c r="A167" s="27" t="s">
        <v>71</v>
      </c>
      <c r="B167" s="27" t="s">
        <v>15</v>
      </c>
      <c r="C167" t="str">
        <f>'Forshammar-Mg3'!C163</f>
        <v>Mg</v>
      </c>
      <c r="D167" s="23">
        <f>'Forshammar-Mg3'!D163</f>
        <v>0.34817525883956163</v>
      </c>
      <c r="F167">
        <f>IF(C$167="Al",J167,N167)</f>
        <v>2.0753868437209899</v>
      </c>
      <c r="H167" s="2">
        <v>0.39</v>
      </c>
      <c r="I167" s="2">
        <v>1.6339999999999999</v>
      </c>
      <c r="J167" s="2">
        <f t="shared" si="28"/>
        <v>2.0454692303638509</v>
      </c>
      <c r="L167">
        <v>0.443</v>
      </c>
      <c r="M167">
        <v>1.6080000000000001</v>
      </c>
      <c r="N167" s="2">
        <f t="shared" si="29"/>
        <v>2.0753868437209899</v>
      </c>
    </row>
    <row r="168" spans="1:14" x14ac:dyDescent="0.35">
      <c r="A168" s="27" t="s">
        <v>71</v>
      </c>
      <c r="B168" s="27" t="s">
        <v>10</v>
      </c>
      <c r="D168" s="23">
        <f>'Forshammar-Mg3'!D164</f>
        <v>0.42678418230597781</v>
      </c>
      <c r="F168">
        <f t="shared" ref="F168:F172" si="31">IF(C$167="Al",J168,N168)</f>
        <v>1.985204231871375</v>
      </c>
      <c r="H168" s="2">
        <v>0.39</v>
      </c>
      <c r="I168" s="2">
        <v>1.6339999999999999</v>
      </c>
      <c r="J168" s="2">
        <f t="shared" si="28"/>
        <v>1.9660759603382305</v>
      </c>
      <c r="L168">
        <v>0.443</v>
      </c>
      <c r="M168">
        <v>1.6080000000000001</v>
      </c>
      <c r="N168" s="2">
        <f t="shared" si="29"/>
        <v>1.985204231871375</v>
      </c>
    </row>
    <row r="169" spans="1:14" x14ac:dyDescent="0.35">
      <c r="A169" s="27" t="s">
        <v>71</v>
      </c>
      <c r="B169" s="27" t="s">
        <v>10</v>
      </c>
      <c r="D169" s="23">
        <f>'Forshammar-Mg3'!D165</f>
        <v>0.42678418230597781</v>
      </c>
      <c r="F169">
        <f t="shared" si="31"/>
        <v>1.985204231871375</v>
      </c>
      <c r="H169" s="2">
        <v>0.39</v>
      </c>
      <c r="I169" s="2">
        <v>1.6339999999999999</v>
      </c>
      <c r="J169" s="2">
        <f t="shared" si="28"/>
        <v>1.9660759603382305</v>
      </c>
      <c r="L169">
        <v>0.443</v>
      </c>
      <c r="M169">
        <v>1.6080000000000001</v>
      </c>
      <c r="N169" s="2">
        <f t="shared" si="29"/>
        <v>1.985204231871375</v>
      </c>
    </row>
    <row r="170" spans="1:14" x14ac:dyDescent="0.35">
      <c r="A170" s="27" t="s">
        <v>71</v>
      </c>
      <c r="B170" s="27" t="s">
        <v>16</v>
      </c>
      <c r="D170" s="23">
        <f>'Forshammar-Mg3'!D166</f>
        <v>0.26160104566823761</v>
      </c>
      <c r="F170">
        <f t="shared" si="31"/>
        <v>2.2020340553565223</v>
      </c>
      <c r="H170" s="2">
        <v>0.39</v>
      </c>
      <c r="I170" s="2">
        <v>1.6339999999999999</v>
      </c>
      <c r="J170" s="2">
        <f t="shared" si="28"/>
        <v>2.1569645182596924</v>
      </c>
      <c r="L170">
        <v>0.443</v>
      </c>
      <c r="M170">
        <v>1.6080000000000001</v>
      </c>
      <c r="N170" s="2">
        <f t="shared" si="29"/>
        <v>2.2020340553565223</v>
      </c>
    </row>
    <row r="171" spans="1:14" x14ac:dyDescent="0.35">
      <c r="A171" s="27" t="s">
        <v>71</v>
      </c>
      <c r="B171" s="27" t="s">
        <v>13</v>
      </c>
      <c r="D171" s="23">
        <f>'Forshammar-Mg3'!D167</f>
        <v>0.3433711857957718</v>
      </c>
      <c r="F171">
        <f t="shared" si="31"/>
        <v>2.0815418564775769</v>
      </c>
      <c r="H171" s="2">
        <v>0.39</v>
      </c>
      <c r="I171" s="2">
        <v>1.6339999999999999</v>
      </c>
      <c r="J171" s="2">
        <f t="shared" si="28"/>
        <v>2.0508878646190856</v>
      </c>
      <c r="L171">
        <v>0.443</v>
      </c>
      <c r="M171">
        <v>1.6080000000000001</v>
      </c>
      <c r="N171" s="2">
        <f t="shared" si="29"/>
        <v>2.0815418564775769</v>
      </c>
    </row>
    <row r="172" spans="1:14" x14ac:dyDescent="0.35">
      <c r="A172" s="27" t="s">
        <v>71</v>
      </c>
      <c r="B172" s="27" t="s">
        <v>13</v>
      </c>
      <c r="D172" s="23">
        <f>'Forshammar-Mg3'!D168</f>
        <v>0.3433711857957718</v>
      </c>
      <c r="F172">
        <f t="shared" si="31"/>
        <v>2.0815418564775769</v>
      </c>
      <c r="H172" s="2">
        <v>0.39</v>
      </c>
      <c r="I172" s="2">
        <v>1.6339999999999999</v>
      </c>
      <c r="J172" s="2">
        <f t="shared" si="28"/>
        <v>2.0508878646190856</v>
      </c>
      <c r="L172">
        <v>0.443</v>
      </c>
      <c r="M172">
        <v>1.6080000000000001</v>
      </c>
      <c r="N172" s="2">
        <f t="shared" si="29"/>
        <v>2.0815418564775769</v>
      </c>
    </row>
    <row r="173" spans="1:14" x14ac:dyDescent="0.35">
      <c r="A173" s="27"/>
      <c r="B173" s="27"/>
      <c r="D173" s="23"/>
      <c r="J173" t="s">
        <v>19</v>
      </c>
    </row>
    <row r="174" spans="1:14" x14ac:dyDescent="0.35">
      <c r="A174" s="30" t="s">
        <v>72</v>
      </c>
      <c r="B174" s="30" t="s">
        <v>10</v>
      </c>
      <c r="C174" t="str">
        <f>'Forshammar-Mg3'!C169</f>
        <v>Na</v>
      </c>
      <c r="D174" s="23">
        <f>'Forshammar-Mg3'!D169</f>
        <v>0.12430712016577937</v>
      </c>
      <c r="F174">
        <f>J174</f>
        <v>2.5707</v>
      </c>
      <c r="H174">
        <v>0.42</v>
      </c>
      <c r="I174">
        <v>1.6950000000000001</v>
      </c>
      <c r="J174" s="2">
        <f>I174-(H174*LN(D174))</f>
        <v>2.5707</v>
      </c>
    </row>
    <row r="175" spans="1:14" x14ac:dyDescent="0.35">
      <c r="A175" s="30" t="s">
        <v>72</v>
      </c>
      <c r="B175" s="30" t="s">
        <v>10</v>
      </c>
      <c r="D175" s="23">
        <f>'Forshammar-Mg3'!D170</f>
        <v>0.12430712016577937</v>
      </c>
      <c r="F175">
        <f t="shared" ref="F175:F182" si="32">J175</f>
        <v>2.5707</v>
      </c>
      <c r="H175">
        <v>0.42</v>
      </c>
      <c r="I175">
        <v>1.6950000000000001</v>
      </c>
      <c r="J175" s="2">
        <f t="shared" ref="J175:J182" si="33">I175-(H175*LN(D175))</f>
        <v>2.5707</v>
      </c>
    </row>
    <row r="176" spans="1:14" x14ac:dyDescent="0.35">
      <c r="A176" s="30" t="s">
        <v>72</v>
      </c>
      <c r="B176" s="30" t="s">
        <v>10</v>
      </c>
      <c r="D176" s="23">
        <f>'Forshammar-Mg3'!D171</f>
        <v>0.12430712016577937</v>
      </c>
      <c r="F176">
        <f t="shared" si="32"/>
        <v>2.5707</v>
      </c>
      <c r="H176">
        <v>0.42</v>
      </c>
      <c r="I176">
        <v>1.6950000000000001</v>
      </c>
      <c r="J176" s="2">
        <f t="shared" si="33"/>
        <v>2.5707</v>
      </c>
    </row>
    <row r="177" spans="1:10" x14ac:dyDescent="0.35">
      <c r="A177" s="30" t="s">
        <v>73</v>
      </c>
      <c r="B177" s="30" t="s">
        <v>11</v>
      </c>
      <c r="D177" s="23">
        <f>'Forshammar-Mg3'!D172</f>
        <v>6.7945618680230732E-2</v>
      </c>
      <c r="F177">
        <f t="shared" si="32"/>
        <v>2.8243999999999998</v>
      </c>
      <c r="H177">
        <v>0.42</v>
      </c>
      <c r="I177">
        <v>1.6950000000000001</v>
      </c>
      <c r="J177" s="2">
        <f t="shared" si="33"/>
        <v>2.8243999999999998</v>
      </c>
    </row>
    <row r="178" spans="1:10" x14ac:dyDescent="0.35">
      <c r="A178" s="30" t="s">
        <v>73</v>
      </c>
      <c r="B178" s="30" t="s">
        <v>11</v>
      </c>
      <c r="D178" s="23">
        <f>'Forshammar-Mg3'!D173</f>
        <v>6.7945618680230732E-2</v>
      </c>
      <c r="F178">
        <f t="shared" si="32"/>
        <v>2.8243999999999998</v>
      </c>
      <c r="H178">
        <v>0.42</v>
      </c>
      <c r="I178">
        <v>1.6950000000000001</v>
      </c>
      <c r="J178" s="2">
        <f t="shared" si="33"/>
        <v>2.8243999999999998</v>
      </c>
    </row>
    <row r="179" spans="1:10" x14ac:dyDescent="0.35">
      <c r="A179" s="30" t="s">
        <v>73</v>
      </c>
      <c r="B179" s="30" t="s">
        <v>11</v>
      </c>
      <c r="D179" s="23">
        <f>'Forshammar-Mg3'!D174</f>
        <v>6.7945618680230732E-2</v>
      </c>
      <c r="F179">
        <f t="shared" si="32"/>
        <v>2.8243999999999998</v>
      </c>
      <c r="H179">
        <v>0.42</v>
      </c>
      <c r="I179">
        <v>1.6950000000000001</v>
      </c>
      <c r="J179" s="2">
        <f t="shared" si="33"/>
        <v>2.8243999999999998</v>
      </c>
    </row>
    <row r="180" spans="1:10" x14ac:dyDescent="0.35">
      <c r="A180" s="30" t="s">
        <v>73</v>
      </c>
      <c r="B180" s="30" t="s">
        <v>12</v>
      </c>
      <c r="D180" s="23">
        <f>'Forshammar-Mg3'!D175</f>
        <v>8.4303378865748901E-2</v>
      </c>
      <c r="F180">
        <f t="shared" si="32"/>
        <v>2.7338</v>
      </c>
      <c r="H180">
        <v>0.42</v>
      </c>
      <c r="I180">
        <v>1.6950000000000001</v>
      </c>
      <c r="J180" s="2">
        <f t="shared" si="33"/>
        <v>2.7338</v>
      </c>
    </row>
    <row r="181" spans="1:10" x14ac:dyDescent="0.35">
      <c r="A181" s="30" t="s">
        <v>73</v>
      </c>
      <c r="B181" s="30" t="s">
        <v>12</v>
      </c>
      <c r="D181" s="23">
        <f>'Forshammar-Mg3'!D176</f>
        <v>8.4303378865748901E-2</v>
      </c>
      <c r="F181">
        <f t="shared" si="32"/>
        <v>2.7338</v>
      </c>
      <c r="H181">
        <v>0.42</v>
      </c>
      <c r="I181">
        <v>1.6950000000000001</v>
      </c>
      <c r="J181" s="2">
        <f t="shared" si="33"/>
        <v>2.7338</v>
      </c>
    </row>
    <row r="182" spans="1:10" x14ac:dyDescent="0.35">
      <c r="A182" s="30" t="s">
        <v>73</v>
      </c>
      <c r="B182" s="30" t="s">
        <v>12</v>
      </c>
      <c r="D182" s="23">
        <f>'Forshammar-Mg3'!D177</f>
        <v>8.4303378865748901E-2</v>
      </c>
      <c r="F182">
        <f t="shared" si="32"/>
        <v>2.7338</v>
      </c>
      <c r="H182">
        <v>0.42</v>
      </c>
      <c r="I182">
        <v>1.6950000000000001</v>
      </c>
      <c r="J182" s="2">
        <f t="shared" si="33"/>
        <v>2.7338</v>
      </c>
    </row>
    <row r="185" spans="1:10" x14ac:dyDescent="0.35">
      <c r="A185" t="s">
        <v>21</v>
      </c>
      <c r="B185" s="4">
        <v>1.6242000000000001</v>
      </c>
      <c r="D185">
        <f>(F2+F6+F10+F14+F18+F22)/6</f>
        <v>1.6245000000000001</v>
      </c>
      <c r="E185" s="4">
        <f>D185-B185</f>
        <v>2.9999999999996696E-4</v>
      </c>
    </row>
    <row r="186" spans="1:10" x14ac:dyDescent="0.35">
      <c r="A186" t="s">
        <v>22</v>
      </c>
      <c r="B186" s="4">
        <v>1.6394</v>
      </c>
      <c r="D186">
        <f>(F3+F7+F11+F15+F19+F23)/6</f>
        <v>1.64</v>
      </c>
      <c r="E186" s="4">
        <f t="shared" ref="E186:E211" si="34">D186-B186</f>
        <v>5.9999999999993392E-4</v>
      </c>
    </row>
    <row r="187" spans="1:10" x14ac:dyDescent="0.35">
      <c r="A187" t="s">
        <v>33</v>
      </c>
      <c r="B187" s="4">
        <v>1.6071</v>
      </c>
      <c r="D187">
        <f>(F4+F8+F12+F16+F20+F24)/6</f>
        <v>1.6065084543928752</v>
      </c>
      <c r="E187" s="4">
        <f t="shared" si="34"/>
        <v>-5.9154560712482152E-4</v>
      </c>
    </row>
    <row r="188" spans="1:10" x14ac:dyDescent="0.35">
      <c r="A188" t="s">
        <v>34</v>
      </c>
      <c r="B188" s="4">
        <v>1.607</v>
      </c>
      <c r="D188">
        <f>(F5+F9+F13+F17+F21+F25)/6</f>
        <v>1.6066</v>
      </c>
      <c r="E188" s="4">
        <f t="shared" si="34"/>
        <v>-3.9999999999995595E-4</v>
      </c>
    </row>
    <row r="189" spans="1:10" x14ac:dyDescent="0.35">
      <c r="A189" s="6" t="s">
        <v>159</v>
      </c>
      <c r="B189" s="4">
        <f>AVERAGE(B185:B188)</f>
        <v>1.6194250000000001</v>
      </c>
      <c r="D189" s="4">
        <f>AVERAGE(D185:D188)</f>
        <v>1.6194021135982188</v>
      </c>
      <c r="E189" s="4">
        <f t="shared" si="34"/>
        <v>-2.2886401781274657E-5</v>
      </c>
    </row>
    <row r="190" spans="1:10" x14ac:dyDescent="0.35">
      <c r="A190" t="s">
        <v>42</v>
      </c>
      <c r="B190" s="4">
        <v>1.365</v>
      </c>
      <c r="D190">
        <f>(F27+F30+F33+F36+F39+F42)/6</f>
        <v>1.3649483999325513</v>
      </c>
      <c r="E190" s="4">
        <f t="shared" si="34"/>
        <v>-5.1600067448642761E-5</v>
      </c>
    </row>
    <row r="191" spans="1:10" x14ac:dyDescent="0.35">
      <c r="A191" t="s">
        <v>43</v>
      </c>
      <c r="B191" s="4">
        <v>1.3794</v>
      </c>
      <c r="D191">
        <f>(F28+F31+F34+F37+F40+F43)/6</f>
        <v>1.3796999999999999</v>
      </c>
      <c r="E191" s="4">
        <f t="shared" si="34"/>
        <v>2.9999999999996696E-4</v>
      </c>
    </row>
    <row r="192" spans="1:10" x14ac:dyDescent="0.35">
      <c r="A192" t="s">
        <v>43</v>
      </c>
      <c r="B192" s="4">
        <v>1.3794</v>
      </c>
      <c r="D192">
        <f>(F29+F32+F35+F38+F41+F44)/6</f>
        <v>1.3796999999999999</v>
      </c>
      <c r="E192" s="4">
        <f t="shared" si="34"/>
        <v>2.9999999999996696E-4</v>
      </c>
    </row>
    <row r="193" spans="1:5" x14ac:dyDescent="0.35">
      <c r="A193" s="6" t="s">
        <v>160</v>
      </c>
      <c r="B193" s="4">
        <f>AVERAGE(B190:B192)</f>
        <v>1.3745999999999998</v>
      </c>
      <c r="D193" s="4">
        <f>AVERAGE(D190:D192)</f>
        <v>1.3747827999775171</v>
      </c>
      <c r="E193" s="4">
        <f t="shared" si="34"/>
        <v>1.8279997751724508E-4</v>
      </c>
    </row>
    <row r="194" spans="1:5" x14ac:dyDescent="0.35">
      <c r="A194" t="s">
        <v>39</v>
      </c>
      <c r="B194" s="4">
        <v>1.9888999999999999</v>
      </c>
      <c r="D194">
        <f>(F46+F52+F58+F64+F70+F76+F82+F88+F94+F100+F106+F112+F118+F124+F130+F136+F142+F148)/18</f>
        <v>1.9647683874836952</v>
      </c>
      <c r="E194" s="4">
        <f t="shared" si="34"/>
        <v>-2.413161251630469E-2</v>
      </c>
    </row>
    <row r="195" spans="1:5" x14ac:dyDescent="0.35">
      <c r="A195" t="s">
        <v>36</v>
      </c>
      <c r="B195" s="4">
        <v>1.8863000000000001</v>
      </c>
      <c r="D195">
        <f>(F47+F53+F59+F65+F71+F77+F83+F89+F95+F101+F107+F113+F119+F125+F131+F137+F143+F149)/18</f>
        <v>1.8634132481826624</v>
      </c>
      <c r="E195" s="4">
        <f t="shared" si="34"/>
        <v>-2.288675181733768E-2</v>
      </c>
    </row>
    <row r="196" spans="1:5" x14ac:dyDescent="0.35">
      <c r="A196" t="s">
        <v>37</v>
      </c>
      <c r="B196" s="4">
        <v>1.8984000000000001</v>
      </c>
      <c r="D196">
        <f>(F48+F54+F60+F66+F72+F78+F84+F90+F96+F102+F108+F114+F120+F126+F132+F138+F144+F150)/18</f>
        <v>1.8753664371255714</v>
      </c>
      <c r="E196" s="4">
        <f t="shared" si="34"/>
        <v>-2.3033562874428704E-2</v>
      </c>
    </row>
    <row r="197" spans="1:5" x14ac:dyDescent="0.35">
      <c r="A197" t="s">
        <v>40</v>
      </c>
      <c r="B197" s="4">
        <v>1.9532</v>
      </c>
      <c r="D197">
        <f>(F49+F55+F61+F67+F73+F79+F85+F91+F97+F103+F109+F115+F121+F127+F133+F139+F145+F151)/18</f>
        <v>1.9295015407678386</v>
      </c>
      <c r="E197" s="4">
        <f t="shared" si="34"/>
        <v>-2.3698459232161406E-2</v>
      </c>
    </row>
    <row r="198" spans="1:5" x14ac:dyDescent="0.35">
      <c r="A198" t="s">
        <v>38</v>
      </c>
      <c r="B198" s="4">
        <v>1.8922000000000001</v>
      </c>
      <c r="D198">
        <f>(F50+F56+F62+F68+F74+F80+F86+F92+F98+F104+F110+F116+F122+F128+F134+F140+F146+F152)/18</f>
        <v>1.8692416626258992</v>
      </c>
      <c r="E198" s="4">
        <f t="shared" si="34"/>
        <v>-2.2958337374100912E-2</v>
      </c>
    </row>
    <row r="199" spans="1:5" x14ac:dyDescent="0.35">
      <c r="A199" t="s">
        <v>41</v>
      </c>
      <c r="B199" s="4">
        <v>1.921</v>
      </c>
      <c r="D199">
        <f>(F51+F57+F63+F69+F75+F81+F87+F99+F105+F111+F93+F117+F123+F129+F135+F141+F147+F153)/18</f>
        <v>1.8976922280437332</v>
      </c>
      <c r="E199" s="4">
        <f t="shared" si="34"/>
        <v>-2.3307771956266876E-2</v>
      </c>
    </row>
    <row r="200" spans="1:5" x14ac:dyDescent="0.35">
      <c r="A200" s="6" t="s">
        <v>161</v>
      </c>
      <c r="B200" s="4">
        <f>AVERAGE(B194:B199)</f>
        <v>1.9233333333333331</v>
      </c>
      <c r="D200" s="4">
        <f>AVERAGE(D194:D199)</f>
        <v>1.8999972507048997</v>
      </c>
      <c r="E200" s="4">
        <f t="shared" si="34"/>
        <v>-2.3336082628433452E-2</v>
      </c>
    </row>
    <row r="201" spans="1:5" x14ac:dyDescent="0.35">
      <c r="A201" t="s">
        <v>24</v>
      </c>
      <c r="B201" s="4">
        <v>1.9894000000000001</v>
      </c>
      <c r="D201">
        <f t="shared" ref="D201:D206" si="35">(F155+F161+F167)/3</f>
        <v>2.0753868437209899</v>
      </c>
      <c r="E201" s="4">
        <f t="shared" si="34"/>
        <v>8.5986843720989858E-2</v>
      </c>
    </row>
    <row r="202" spans="1:5" x14ac:dyDescent="0.35">
      <c r="A202" t="s">
        <v>23</v>
      </c>
      <c r="B202" s="4">
        <v>1.9911000000000001</v>
      </c>
      <c r="D202">
        <f t="shared" si="35"/>
        <v>1.985204231871375</v>
      </c>
      <c r="E202" s="4">
        <f t="shared" si="34"/>
        <v>-5.895768128625134E-3</v>
      </c>
    </row>
    <row r="203" spans="1:5" x14ac:dyDescent="0.35">
      <c r="A203" t="s">
        <v>23</v>
      </c>
      <c r="B203" s="4">
        <v>1.9911000000000001</v>
      </c>
      <c r="D203">
        <f t="shared" si="35"/>
        <v>1.985204231871375</v>
      </c>
      <c r="E203" s="4">
        <f t="shared" si="34"/>
        <v>-5.895768128625134E-3</v>
      </c>
    </row>
    <row r="204" spans="1:5" x14ac:dyDescent="0.35">
      <c r="A204" t="s">
        <v>25</v>
      </c>
      <c r="B204" s="4">
        <v>2.1107999999999998</v>
      </c>
      <c r="D204">
        <f t="shared" si="35"/>
        <v>2.2020340553565223</v>
      </c>
      <c r="E204" s="4">
        <f t="shared" si="34"/>
        <v>9.1234055356522514E-2</v>
      </c>
    </row>
    <row r="205" spans="1:5" x14ac:dyDescent="0.35">
      <c r="A205" t="s">
        <v>26</v>
      </c>
      <c r="B205" s="4">
        <v>1.9953000000000001</v>
      </c>
      <c r="D205">
        <f t="shared" si="35"/>
        <v>2.0815418564775769</v>
      </c>
      <c r="E205" s="4">
        <f t="shared" si="34"/>
        <v>8.6241856477576873E-2</v>
      </c>
    </row>
    <row r="206" spans="1:5" x14ac:dyDescent="0.35">
      <c r="A206" t="s">
        <v>26</v>
      </c>
      <c r="B206" s="4">
        <v>1.9953000000000001</v>
      </c>
      <c r="D206">
        <f t="shared" si="35"/>
        <v>2.0815418564775769</v>
      </c>
      <c r="E206" s="4">
        <f t="shared" si="34"/>
        <v>8.6241856477576873E-2</v>
      </c>
    </row>
    <row r="207" spans="1:5" x14ac:dyDescent="0.35">
      <c r="A207" s="6" t="s">
        <v>162</v>
      </c>
      <c r="B207" s="4">
        <f>AVERAGE(B201:B206)</f>
        <v>2.0121666666666669</v>
      </c>
      <c r="D207" s="4">
        <f>AVERAGE(D201:D206)</f>
        <v>2.0684855126292359</v>
      </c>
      <c r="E207" s="4">
        <f t="shared" si="34"/>
        <v>5.6318845962568975E-2</v>
      </c>
    </row>
    <row r="208" spans="1:5" x14ac:dyDescent="0.35">
      <c r="A208" t="s">
        <v>32</v>
      </c>
      <c r="B208" s="4">
        <v>2.488</v>
      </c>
      <c r="D208">
        <f>AVERAGE(F174:F176)</f>
        <v>2.5707</v>
      </c>
      <c r="E208" s="4">
        <f t="shared" si="34"/>
        <v>8.2699999999999996E-2</v>
      </c>
    </row>
    <row r="209" spans="1:5" x14ac:dyDescent="0.35">
      <c r="A209" s="6" t="s">
        <v>17</v>
      </c>
      <c r="B209" s="4">
        <v>2.8239999999999998</v>
      </c>
      <c r="D209">
        <f>AVERAGE(F177:F179)</f>
        <v>2.8243999999999994</v>
      </c>
      <c r="E209" s="4">
        <f t="shared" si="34"/>
        <v>3.9999999999951186E-4</v>
      </c>
    </row>
    <row r="210" spans="1:5" x14ac:dyDescent="0.35">
      <c r="A210" s="6" t="s">
        <v>18</v>
      </c>
      <c r="B210" s="4">
        <v>2.7389999999999999</v>
      </c>
      <c r="D210">
        <f>AVERAGE(F180:F182)</f>
        <v>2.7338</v>
      </c>
      <c r="E210" s="4">
        <f t="shared" si="34"/>
        <v>-5.1999999999998714E-3</v>
      </c>
    </row>
    <row r="211" spans="1:5" x14ac:dyDescent="0.35">
      <c r="A211" s="6" t="s">
        <v>158</v>
      </c>
      <c r="B211" s="4">
        <f>AVERAGE(B208:B210)</f>
        <v>2.683666666666666</v>
      </c>
      <c r="D211" s="4">
        <f>AVERAGE(D208:D210)</f>
        <v>2.7096333333333331</v>
      </c>
      <c r="E211" s="4">
        <f t="shared" si="34"/>
        <v>2.5966666666667138E-2</v>
      </c>
    </row>
  </sheetData>
  <conditionalFormatting sqref="E185:E211">
    <cfRule type="cellIs" dxfId="131" priority="1" operator="lessThan">
      <formula>-0.001</formula>
    </cfRule>
    <cfRule type="cellIs" dxfId="130" priority="2" operator="greaterThan">
      <formula>0.001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EF63E-F976-49D1-B20C-A799C6581C51}">
  <dimension ref="A1:V312"/>
  <sheetViews>
    <sheetView topLeftCell="A146" zoomScaleNormal="100" workbookViewId="0">
      <selection activeCell="R151" sqref="R151:R157"/>
    </sheetView>
  </sheetViews>
  <sheetFormatPr defaultRowHeight="14.5" x14ac:dyDescent="0.35"/>
  <cols>
    <col min="4" max="4" width="15.453125" bestFit="1" customWidth="1"/>
    <col min="7" max="7" width="9.453125" bestFit="1" customWidth="1"/>
    <col min="14" max="14" width="9.453125" bestFit="1" customWidth="1"/>
    <col min="32" max="32" width="15.453125" bestFit="1" customWidth="1"/>
  </cols>
  <sheetData>
    <row r="1" spans="1:22" s="12" customFormat="1" x14ac:dyDescent="0.35">
      <c r="A1" s="22" t="s">
        <v>0</v>
      </c>
      <c r="B1" s="22" t="s">
        <v>11</v>
      </c>
      <c r="C1" t="s">
        <v>35</v>
      </c>
      <c r="D1" s="23">
        <f>M$1</f>
        <v>0.99871547866099941</v>
      </c>
      <c r="E1" s="6"/>
      <c r="F1"/>
      <c r="G1"/>
      <c r="H1"/>
      <c r="I1"/>
      <c r="J1"/>
      <c r="K1"/>
      <c r="L1" t="s">
        <v>21</v>
      </c>
      <c r="M1" s="18">
        <f>O1+P1</f>
        <v>0.99871547866099941</v>
      </c>
      <c r="N1"/>
      <c r="O1" s="7">
        <v>0.99871547866099941</v>
      </c>
      <c r="P1" s="7"/>
      <c r="R1"/>
      <c r="S1"/>
    </row>
    <row r="2" spans="1:22" s="12" customFormat="1" x14ac:dyDescent="0.35">
      <c r="A2" s="22" t="s">
        <v>0</v>
      </c>
      <c r="B2" s="22" t="s">
        <v>12</v>
      </c>
      <c r="C2"/>
      <c r="D2" s="23">
        <f>M$2</f>
        <v>0.95970329941597765</v>
      </c>
      <c r="E2"/>
      <c r="F2"/>
      <c r="G2"/>
      <c r="H2"/>
      <c r="I2"/>
      <c r="J2"/>
      <c r="K2"/>
      <c r="L2" t="s">
        <v>22</v>
      </c>
      <c r="M2" s="18">
        <f>O2+P2</f>
        <v>0.95970329941597765</v>
      </c>
      <c r="N2"/>
      <c r="O2" s="7">
        <v>0.95970329941597765</v>
      </c>
      <c r="P2" s="7"/>
      <c r="R2"/>
      <c r="S2"/>
    </row>
    <row r="3" spans="1:22" s="12" customFormat="1" x14ac:dyDescent="0.35">
      <c r="A3" s="22" t="s">
        <v>0</v>
      </c>
      <c r="B3" s="22" t="s">
        <v>13</v>
      </c>
      <c r="C3"/>
      <c r="D3" s="23">
        <f>M$3</f>
        <v>1.0459916814346699</v>
      </c>
      <c r="E3"/>
      <c r="F3"/>
      <c r="G3"/>
      <c r="H3"/>
      <c r="I3"/>
      <c r="J3"/>
      <c r="K3"/>
      <c r="L3" t="s">
        <v>33</v>
      </c>
      <c r="M3" s="18">
        <f>O3+P3</f>
        <v>1.0459916814346699</v>
      </c>
      <c r="N3"/>
      <c r="O3" s="7">
        <v>1.03699168143467</v>
      </c>
      <c r="P3" s="7">
        <v>8.9999999999999993E-3</v>
      </c>
      <c r="R3"/>
      <c r="S3"/>
    </row>
    <row r="4" spans="1:22" s="12" customFormat="1" x14ac:dyDescent="0.35">
      <c r="A4" s="22" t="s">
        <v>0</v>
      </c>
      <c r="B4" s="22" t="s">
        <v>14</v>
      </c>
      <c r="C4"/>
      <c r="D4" s="23">
        <f>M$4</f>
        <v>1.0457455511595801</v>
      </c>
      <c r="E4"/>
      <c r="F4"/>
      <c r="G4"/>
      <c r="H4"/>
      <c r="I4"/>
      <c r="J4"/>
      <c r="K4"/>
      <c r="L4" t="s">
        <v>34</v>
      </c>
      <c r="M4" s="18">
        <f>O4+P4</f>
        <v>1.0457455511595801</v>
      </c>
      <c r="N4" s="5">
        <f>SUM(M1:M4)</f>
        <v>4.0501560106712269</v>
      </c>
      <c r="O4" s="7">
        <v>1.0457455511595801</v>
      </c>
      <c r="P4" s="7"/>
      <c r="S4"/>
    </row>
    <row r="5" spans="1:22" s="12" customFormat="1" x14ac:dyDescent="0.35">
      <c r="A5" s="22" t="s">
        <v>1</v>
      </c>
      <c r="B5" s="22" t="s">
        <v>11</v>
      </c>
      <c r="C5" t="s">
        <v>35</v>
      </c>
      <c r="D5" s="23">
        <f>M$1</f>
        <v>0.99871547866099941</v>
      </c>
      <c r="E5"/>
      <c r="F5"/>
      <c r="G5"/>
      <c r="H5"/>
      <c r="I5"/>
      <c r="J5"/>
      <c r="K5"/>
      <c r="L5"/>
      <c r="M5"/>
      <c r="N5"/>
      <c r="O5"/>
      <c r="S5"/>
    </row>
    <row r="6" spans="1:22" s="12" customFormat="1" x14ac:dyDescent="0.35">
      <c r="A6" s="22" t="s">
        <v>1</v>
      </c>
      <c r="B6" s="22" t="s">
        <v>12</v>
      </c>
      <c r="C6"/>
      <c r="D6" s="23">
        <f>M$2</f>
        <v>0.95970329941597765</v>
      </c>
      <c r="E6"/>
      <c r="F6"/>
      <c r="G6"/>
      <c r="H6"/>
      <c r="I6"/>
      <c r="J6"/>
      <c r="K6"/>
      <c r="L6"/>
      <c r="M6"/>
      <c r="N6"/>
      <c r="O6"/>
      <c r="S6"/>
    </row>
    <row r="7" spans="1:22" s="12" customFormat="1" x14ac:dyDescent="0.35">
      <c r="A7" s="22" t="s">
        <v>1</v>
      </c>
      <c r="B7" s="22" t="s">
        <v>13</v>
      </c>
      <c r="C7"/>
      <c r="D7" s="23">
        <f>M$3</f>
        <v>1.0459916814346699</v>
      </c>
      <c r="E7"/>
      <c r="F7"/>
      <c r="G7"/>
      <c r="H7"/>
      <c r="I7"/>
      <c r="J7"/>
      <c r="K7"/>
      <c r="L7"/>
      <c r="M7"/>
      <c r="N7"/>
      <c r="O7"/>
      <c r="S7"/>
      <c r="T7" s="8"/>
      <c r="U7" s="9"/>
      <c r="V7" s="13"/>
    </row>
    <row r="8" spans="1:22" s="12" customFormat="1" x14ac:dyDescent="0.35">
      <c r="A8" s="22" t="s">
        <v>1</v>
      </c>
      <c r="B8" s="22" t="s">
        <v>14</v>
      </c>
      <c r="C8"/>
      <c r="D8" s="23">
        <f>M$4</f>
        <v>1.0457455511595801</v>
      </c>
      <c r="E8"/>
      <c r="F8"/>
      <c r="G8"/>
      <c r="H8"/>
      <c r="I8"/>
      <c r="J8"/>
      <c r="K8"/>
      <c r="L8"/>
      <c r="M8"/>
      <c r="N8"/>
      <c r="O8"/>
      <c r="S8"/>
    </row>
    <row r="9" spans="1:22" s="12" customFormat="1" x14ac:dyDescent="0.35">
      <c r="A9" s="22" t="s">
        <v>2</v>
      </c>
      <c r="B9" s="22" t="s">
        <v>11</v>
      </c>
      <c r="C9" t="s">
        <v>35</v>
      </c>
      <c r="D9" s="23">
        <f>M$1</f>
        <v>0.99871547866099941</v>
      </c>
      <c r="E9"/>
      <c r="F9"/>
      <c r="G9"/>
      <c r="H9"/>
      <c r="I9"/>
      <c r="J9"/>
      <c r="K9"/>
      <c r="L9"/>
      <c r="M9"/>
      <c r="N9"/>
      <c r="O9"/>
      <c r="S9"/>
    </row>
    <row r="10" spans="1:22" s="12" customFormat="1" x14ac:dyDescent="0.35">
      <c r="A10" s="22" t="s">
        <v>2</v>
      </c>
      <c r="B10" s="22" t="s">
        <v>12</v>
      </c>
      <c r="C10"/>
      <c r="D10" s="23">
        <f>M$2</f>
        <v>0.95970329941597765</v>
      </c>
      <c r="E10"/>
      <c r="F10"/>
      <c r="G10"/>
      <c r="H10"/>
      <c r="I10"/>
      <c r="J10"/>
      <c r="K10"/>
      <c r="L10"/>
      <c r="M10"/>
      <c r="N10"/>
      <c r="O10"/>
      <c r="S10"/>
    </row>
    <row r="11" spans="1:22" s="12" customFormat="1" x14ac:dyDescent="0.35">
      <c r="A11" s="22" t="s">
        <v>2</v>
      </c>
      <c r="B11" s="22" t="s">
        <v>13</v>
      </c>
      <c r="C11"/>
      <c r="D11" s="23">
        <f>M$3</f>
        <v>1.0459916814346699</v>
      </c>
      <c r="E11"/>
      <c r="F11"/>
      <c r="G11"/>
      <c r="H11"/>
      <c r="I11"/>
      <c r="J11"/>
      <c r="K11"/>
      <c r="L11"/>
      <c r="M11"/>
      <c r="N11"/>
      <c r="O11"/>
      <c r="S11"/>
    </row>
    <row r="12" spans="1:22" s="12" customFormat="1" x14ac:dyDescent="0.35">
      <c r="A12" s="22" t="s">
        <v>2</v>
      </c>
      <c r="B12" s="22" t="s">
        <v>14</v>
      </c>
      <c r="C12"/>
      <c r="D12" s="23">
        <f>M$4</f>
        <v>1.0457455511595801</v>
      </c>
      <c r="E12"/>
      <c r="F12"/>
      <c r="G12"/>
      <c r="H12"/>
      <c r="I12"/>
      <c r="J12"/>
      <c r="K12"/>
      <c r="L12"/>
      <c r="M12"/>
      <c r="N12"/>
      <c r="O12"/>
      <c r="S12"/>
    </row>
    <row r="13" spans="1:22" s="12" customFormat="1" x14ac:dyDescent="0.35">
      <c r="A13" s="22" t="s">
        <v>3</v>
      </c>
      <c r="B13" s="22" t="s">
        <v>11</v>
      </c>
      <c r="C13" t="s">
        <v>35</v>
      </c>
      <c r="D13" s="23">
        <f>M$1</f>
        <v>0.99871547866099941</v>
      </c>
      <c r="E13"/>
      <c r="F13"/>
      <c r="G13"/>
      <c r="H13"/>
      <c r="I13"/>
      <c r="J13"/>
      <c r="K13"/>
      <c r="L13"/>
      <c r="M13"/>
      <c r="N13"/>
      <c r="O13"/>
      <c r="S13"/>
    </row>
    <row r="14" spans="1:22" s="12" customFormat="1" x14ac:dyDescent="0.35">
      <c r="A14" s="22" t="s">
        <v>3</v>
      </c>
      <c r="B14" s="22" t="s">
        <v>12</v>
      </c>
      <c r="C14"/>
      <c r="D14" s="23">
        <f>M$2</f>
        <v>0.95970329941597765</v>
      </c>
      <c r="E14"/>
      <c r="F14"/>
      <c r="G14"/>
      <c r="H14"/>
      <c r="I14"/>
      <c r="J14"/>
      <c r="K14"/>
      <c r="L14"/>
      <c r="M14"/>
      <c r="N14"/>
      <c r="O14"/>
      <c r="S14"/>
    </row>
    <row r="15" spans="1:22" s="12" customFormat="1" x14ac:dyDescent="0.35">
      <c r="A15" s="22" t="s">
        <v>3</v>
      </c>
      <c r="B15" s="22" t="s">
        <v>13</v>
      </c>
      <c r="C15"/>
      <c r="D15" s="23">
        <f>M$3</f>
        <v>1.0459916814346699</v>
      </c>
      <c r="E15"/>
      <c r="F15"/>
      <c r="G15"/>
      <c r="H15"/>
      <c r="I15"/>
      <c r="J15"/>
      <c r="K15"/>
      <c r="L15"/>
      <c r="M15"/>
      <c r="N15"/>
      <c r="O15"/>
      <c r="S15"/>
    </row>
    <row r="16" spans="1:22" s="12" customFormat="1" x14ac:dyDescent="0.35">
      <c r="A16" s="22" t="s">
        <v>3</v>
      </c>
      <c r="B16" s="22" t="s">
        <v>14</v>
      </c>
      <c r="C16"/>
      <c r="D16" s="23">
        <f>M$4</f>
        <v>1.0457455511595801</v>
      </c>
      <c r="E16"/>
      <c r="F16"/>
      <c r="G16"/>
      <c r="H16"/>
      <c r="I16"/>
      <c r="J16"/>
      <c r="K16"/>
      <c r="L16"/>
      <c r="M16"/>
      <c r="N16"/>
      <c r="O16"/>
      <c r="S16"/>
    </row>
    <row r="17" spans="1:22" s="12" customFormat="1" x14ac:dyDescent="0.35">
      <c r="A17" s="22" t="s">
        <v>4</v>
      </c>
      <c r="B17" s="22" t="s">
        <v>11</v>
      </c>
      <c r="C17" t="s">
        <v>35</v>
      </c>
      <c r="D17" s="23">
        <f>M$1</f>
        <v>0.99871547866099941</v>
      </c>
      <c r="E17"/>
      <c r="F17"/>
      <c r="G17"/>
      <c r="H17"/>
      <c r="I17"/>
      <c r="J17"/>
      <c r="K17"/>
      <c r="L17"/>
      <c r="M17"/>
      <c r="N17"/>
      <c r="O17"/>
      <c r="S17"/>
    </row>
    <row r="18" spans="1:22" s="12" customFormat="1" x14ac:dyDescent="0.35">
      <c r="A18" s="22" t="s">
        <v>4</v>
      </c>
      <c r="B18" s="22" t="s">
        <v>12</v>
      </c>
      <c r="C18"/>
      <c r="D18" s="23">
        <f>M$2</f>
        <v>0.95970329941597765</v>
      </c>
      <c r="E18"/>
      <c r="F18"/>
      <c r="G18"/>
      <c r="H18"/>
      <c r="I18"/>
      <c r="J18"/>
      <c r="K18"/>
      <c r="L18"/>
      <c r="M18"/>
      <c r="N18"/>
      <c r="O18"/>
      <c r="P18"/>
      <c r="S18"/>
    </row>
    <row r="19" spans="1:22" s="12" customFormat="1" x14ac:dyDescent="0.35">
      <c r="A19" s="22" t="s">
        <v>4</v>
      </c>
      <c r="B19" s="22" t="s">
        <v>13</v>
      </c>
      <c r="C19"/>
      <c r="D19" s="23">
        <f>M$3</f>
        <v>1.0459916814346699</v>
      </c>
      <c r="E19"/>
      <c r="F19"/>
      <c r="G19"/>
      <c r="H19"/>
      <c r="I19"/>
      <c r="J19"/>
      <c r="K19"/>
      <c r="L19"/>
      <c r="M19"/>
      <c r="N19"/>
      <c r="O19"/>
      <c r="P19"/>
      <c r="S19"/>
    </row>
    <row r="20" spans="1:22" s="12" customFormat="1" x14ac:dyDescent="0.35">
      <c r="A20" s="22" t="s">
        <v>4</v>
      </c>
      <c r="B20" s="22" t="s">
        <v>14</v>
      </c>
      <c r="C20"/>
      <c r="D20" s="23">
        <f>M$4</f>
        <v>1.0457455511595801</v>
      </c>
      <c r="E20"/>
      <c r="F20"/>
      <c r="G20"/>
      <c r="H20"/>
      <c r="I20"/>
      <c r="J20"/>
      <c r="K20"/>
      <c r="L20"/>
      <c r="M20"/>
      <c r="N20"/>
      <c r="O20"/>
      <c r="P20"/>
      <c r="S20"/>
      <c r="U20" s="14"/>
      <c r="V20" s="14"/>
    </row>
    <row r="21" spans="1:22" s="12" customFormat="1" x14ac:dyDescent="0.35">
      <c r="A21" s="22" t="s">
        <v>5</v>
      </c>
      <c r="B21" s="22" t="s">
        <v>11</v>
      </c>
      <c r="C21" t="s">
        <v>35</v>
      </c>
      <c r="D21" s="23">
        <f>M$1</f>
        <v>0.99871547866099941</v>
      </c>
      <c r="E21"/>
      <c r="F21"/>
      <c r="G21"/>
      <c r="H21"/>
      <c r="I21"/>
      <c r="J21"/>
      <c r="K21"/>
      <c r="L21"/>
      <c r="M21"/>
      <c r="N21"/>
      <c r="O21"/>
      <c r="P21"/>
      <c r="S21"/>
    </row>
    <row r="22" spans="1:22" s="12" customFormat="1" x14ac:dyDescent="0.35">
      <c r="A22" s="22" t="s">
        <v>5</v>
      </c>
      <c r="B22" s="22" t="s">
        <v>12</v>
      </c>
      <c r="C22"/>
      <c r="D22" s="23">
        <f>M$2</f>
        <v>0.95970329941597765</v>
      </c>
      <c r="E22"/>
      <c r="F22"/>
      <c r="G22"/>
      <c r="H22"/>
      <c r="I22"/>
      <c r="J22"/>
      <c r="K22"/>
      <c r="L22"/>
      <c r="M22"/>
      <c r="N22"/>
      <c r="O22"/>
      <c r="P22"/>
      <c r="S22"/>
    </row>
    <row r="23" spans="1:22" s="12" customFormat="1" x14ac:dyDescent="0.35">
      <c r="A23" s="22" t="s">
        <v>5</v>
      </c>
      <c r="B23" s="22" t="s">
        <v>13</v>
      </c>
      <c r="C23"/>
      <c r="D23" s="23">
        <f>M$3</f>
        <v>1.0459916814346699</v>
      </c>
      <c r="E23"/>
      <c r="F23"/>
      <c r="G23"/>
      <c r="H23"/>
      <c r="I23"/>
      <c r="J23"/>
      <c r="K23"/>
      <c r="L23"/>
      <c r="M23"/>
      <c r="N23"/>
      <c r="O23"/>
      <c r="P23"/>
      <c r="S23"/>
    </row>
    <row r="24" spans="1:22" s="12" customFormat="1" x14ac:dyDescent="0.35">
      <c r="A24" s="22" t="s">
        <v>5</v>
      </c>
      <c r="B24" s="22" t="s">
        <v>14</v>
      </c>
      <c r="C24"/>
      <c r="D24" s="23">
        <f>M$4</f>
        <v>1.0457455511595801</v>
      </c>
      <c r="E24"/>
      <c r="F24"/>
      <c r="G24"/>
      <c r="H24"/>
      <c r="I24"/>
      <c r="J24"/>
      <c r="K24"/>
      <c r="L24"/>
      <c r="M24"/>
      <c r="N24"/>
      <c r="O24"/>
      <c r="P24"/>
      <c r="S24"/>
    </row>
    <row r="25" spans="1:22" s="12" customFormat="1" x14ac:dyDescent="0.35">
      <c r="A25" s="1" t="s">
        <v>30</v>
      </c>
      <c r="B25" s="1" t="s">
        <v>10</v>
      </c>
      <c r="C25" t="s">
        <v>44</v>
      </c>
      <c r="D25" s="24">
        <f>N$25</f>
        <v>1.0199487502095992</v>
      </c>
      <c r="E25"/>
      <c r="F25"/>
      <c r="G25"/>
      <c r="H25"/>
      <c r="I25"/>
      <c r="J25"/>
      <c r="K25"/>
      <c r="L25" s="1" t="s">
        <v>30</v>
      </c>
      <c r="M25" s="1" t="s">
        <v>10</v>
      </c>
      <c r="N25" s="21">
        <f>P25+Q25</f>
        <v>1.0199487502095992</v>
      </c>
      <c r="O25"/>
      <c r="P25" s="24">
        <v>1.0169487502095993</v>
      </c>
      <c r="Q25" s="12">
        <v>3.0000000000000001E-3</v>
      </c>
      <c r="S25"/>
    </row>
    <row r="26" spans="1:22" s="12" customFormat="1" x14ac:dyDescent="0.35">
      <c r="A26" s="1" t="s">
        <v>30</v>
      </c>
      <c r="B26" s="1" t="s">
        <v>31</v>
      </c>
      <c r="C26"/>
      <c r="D26" s="24">
        <f>N$26</f>
        <v>0.97866231206463161</v>
      </c>
      <c r="E26"/>
      <c r="F26"/>
      <c r="G26"/>
      <c r="H26"/>
      <c r="I26"/>
      <c r="J26"/>
      <c r="K26"/>
      <c r="L26" s="1" t="s">
        <v>30</v>
      </c>
      <c r="M26" s="1" t="s">
        <v>31</v>
      </c>
      <c r="N26" s="21">
        <f t="shared" ref="N26:N27" si="0">P26+Q26</f>
        <v>0.97866231206463161</v>
      </c>
      <c r="O26"/>
      <c r="P26" s="24">
        <v>0.97866231206463161</v>
      </c>
      <c r="S26"/>
    </row>
    <row r="27" spans="1:22" s="12" customFormat="1" x14ac:dyDescent="0.35">
      <c r="A27" s="1" t="s">
        <v>30</v>
      </c>
      <c r="B27" s="1" t="s">
        <v>31</v>
      </c>
      <c r="C27"/>
      <c r="D27" s="24">
        <f>N$27</f>
        <v>0.97866231206463161</v>
      </c>
      <c r="E27"/>
      <c r="F27"/>
      <c r="G27"/>
      <c r="H27"/>
      <c r="I27"/>
      <c r="J27"/>
      <c r="K27"/>
      <c r="L27" s="1" t="s">
        <v>30</v>
      </c>
      <c r="M27" s="1" t="s">
        <v>31</v>
      </c>
      <c r="N27" s="21">
        <f t="shared" si="0"/>
        <v>0.97866231206463161</v>
      </c>
      <c r="O27"/>
      <c r="P27" s="24">
        <v>0.97866231206463161</v>
      </c>
      <c r="S27"/>
    </row>
    <row r="28" spans="1:22" s="12" customFormat="1" x14ac:dyDescent="0.35">
      <c r="A28" s="1" t="s">
        <v>47</v>
      </c>
      <c r="B28" s="1" t="s">
        <v>10</v>
      </c>
      <c r="C28" t="s">
        <v>44</v>
      </c>
      <c r="D28" s="24">
        <f>N$25</f>
        <v>1.0199487502095992</v>
      </c>
      <c r="E28"/>
      <c r="F28"/>
      <c r="G28"/>
      <c r="H28"/>
      <c r="I28"/>
      <c r="J28"/>
      <c r="K28"/>
      <c r="L28"/>
      <c r="M28"/>
      <c r="N28"/>
      <c r="O28"/>
      <c r="P28"/>
      <c r="S28"/>
    </row>
    <row r="29" spans="1:22" s="12" customFormat="1" x14ac:dyDescent="0.35">
      <c r="A29" s="1" t="s">
        <v>47</v>
      </c>
      <c r="B29" s="1" t="s">
        <v>31</v>
      </c>
      <c r="C29"/>
      <c r="D29" s="24">
        <f>N$26</f>
        <v>0.97866231206463161</v>
      </c>
      <c r="E29"/>
      <c r="F29"/>
      <c r="G29"/>
      <c r="H29"/>
      <c r="I29"/>
      <c r="J29"/>
      <c r="K29"/>
      <c r="L29"/>
      <c r="M29"/>
      <c r="N29"/>
      <c r="O29"/>
      <c r="P29"/>
      <c r="S29"/>
    </row>
    <row r="30" spans="1:22" s="12" customFormat="1" x14ac:dyDescent="0.35">
      <c r="A30" s="1" t="s">
        <v>47</v>
      </c>
      <c r="B30" s="1" t="s">
        <v>31</v>
      </c>
      <c r="C30"/>
      <c r="D30" s="24">
        <f>N$27</f>
        <v>0.97866231206463161</v>
      </c>
      <c r="E30"/>
      <c r="F30"/>
      <c r="G30"/>
      <c r="H30"/>
      <c r="I30"/>
      <c r="J30"/>
      <c r="K30"/>
      <c r="L30"/>
      <c r="M30"/>
      <c r="N30"/>
      <c r="O30"/>
      <c r="P30"/>
      <c r="S30"/>
    </row>
    <row r="31" spans="1:22" s="12" customFormat="1" x14ac:dyDescent="0.35">
      <c r="A31" s="1" t="s">
        <v>52</v>
      </c>
      <c r="B31" s="1" t="s">
        <v>10</v>
      </c>
      <c r="C31" t="s">
        <v>44</v>
      </c>
      <c r="D31" s="24">
        <f>N$25</f>
        <v>1.0199487502095992</v>
      </c>
      <c r="E31"/>
      <c r="F31"/>
      <c r="G31"/>
      <c r="H31"/>
      <c r="I31"/>
      <c r="J31"/>
      <c r="K31"/>
      <c r="L31"/>
      <c r="M31"/>
      <c r="N31"/>
      <c r="O31"/>
      <c r="P31"/>
      <c r="S31"/>
    </row>
    <row r="32" spans="1:22" s="12" customFormat="1" x14ac:dyDescent="0.35">
      <c r="A32" s="1" t="s">
        <v>52</v>
      </c>
      <c r="B32" s="1" t="s">
        <v>31</v>
      </c>
      <c r="C32"/>
      <c r="D32" s="24">
        <f>N$26</f>
        <v>0.97866231206463161</v>
      </c>
      <c r="E32"/>
      <c r="F32"/>
      <c r="G32"/>
      <c r="H32"/>
      <c r="I32"/>
      <c r="J32"/>
      <c r="K32"/>
      <c r="L32"/>
      <c r="M32"/>
      <c r="N32"/>
      <c r="O32"/>
      <c r="P32"/>
      <c r="S32"/>
    </row>
    <row r="33" spans="1:19" s="12" customFormat="1" x14ac:dyDescent="0.35">
      <c r="A33" s="1" t="s">
        <v>52</v>
      </c>
      <c r="B33" s="1" t="s">
        <v>31</v>
      </c>
      <c r="C33"/>
      <c r="D33" s="24">
        <f>N$27</f>
        <v>0.97866231206463161</v>
      </c>
      <c r="E33"/>
      <c r="F33"/>
      <c r="G33"/>
      <c r="H33"/>
      <c r="I33"/>
      <c r="J33"/>
      <c r="K33"/>
      <c r="L33"/>
      <c r="M33"/>
      <c r="N33"/>
      <c r="O33"/>
      <c r="P33"/>
      <c r="S33"/>
    </row>
    <row r="34" spans="1:19" s="12" customFormat="1" x14ac:dyDescent="0.35">
      <c r="A34" s="1" t="s">
        <v>74</v>
      </c>
      <c r="B34" s="1" t="s">
        <v>10</v>
      </c>
      <c r="C34" t="s">
        <v>44</v>
      </c>
      <c r="D34" s="24">
        <f>N$25</f>
        <v>1.0199487502095992</v>
      </c>
      <c r="E34"/>
      <c r="F34"/>
      <c r="G34"/>
      <c r="H34"/>
      <c r="I34"/>
      <c r="J34"/>
      <c r="K34"/>
      <c r="L34"/>
      <c r="M34"/>
      <c r="N34"/>
      <c r="O34"/>
      <c r="P34"/>
      <c r="S34"/>
    </row>
    <row r="35" spans="1:19" s="12" customFormat="1" x14ac:dyDescent="0.35">
      <c r="A35" s="1" t="s">
        <v>74</v>
      </c>
      <c r="B35" s="1" t="s">
        <v>31</v>
      </c>
      <c r="C35"/>
      <c r="D35" s="24">
        <f>N$26</f>
        <v>0.97866231206463161</v>
      </c>
      <c r="E35"/>
      <c r="F35"/>
      <c r="G35"/>
      <c r="H35"/>
      <c r="I35"/>
      <c r="J35"/>
      <c r="K35"/>
      <c r="L35"/>
      <c r="M35"/>
      <c r="N35"/>
      <c r="O35"/>
      <c r="P35"/>
      <c r="S35"/>
    </row>
    <row r="36" spans="1:19" s="12" customFormat="1" x14ac:dyDescent="0.35">
      <c r="A36" s="1" t="s">
        <v>74</v>
      </c>
      <c r="B36" s="1" t="s">
        <v>31</v>
      </c>
      <c r="C36"/>
      <c r="D36" s="24">
        <f>N$27</f>
        <v>0.97866231206463161</v>
      </c>
      <c r="E36"/>
      <c r="F36"/>
      <c r="G36"/>
      <c r="H36"/>
      <c r="I36"/>
      <c r="J36"/>
      <c r="K36"/>
      <c r="L36"/>
      <c r="M36"/>
      <c r="N36"/>
      <c r="O36"/>
      <c r="P36"/>
      <c r="S36"/>
    </row>
    <row r="37" spans="1:19" s="12" customFormat="1" x14ac:dyDescent="0.35">
      <c r="A37" s="1" t="s">
        <v>75</v>
      </c>
      <c r="B37" s="1" t="s">
        <v>10</v>
      </c>
      <c r="C37" t="s">
        <v>44</v>
      </c>
      <c r="D37" s="24">
        <f>N$25</f>
        <v>1.0199487502095992</v>
      </c>
      <c r="E37"/>
      <c r="F37"/>
      <c r="G37"/>
      <c r="H37"/>
      <c r="I37"/>
      <c r="J37"/>
      <c r="K37"/>
      <c r="L37"/>
      <c r="M37"/>
      <c r="N37"/>
      <c r="O37"/>
      <c r="P37"/>
      <c r="S37"/>
    </row>
    <row r="38" spans="1:19" s="12" customFormat="1" x14ac:dyDescent="0.35">
      <c r="A38" s="1" t="s">
        <v>75</v>
      </c>
      <c r="B38" s="1" t="s">
        <v>31</v>
      </c>
      <c r="C38"/>
      <c r="D38" s="24">
        <f>N$26</f>
        <v>0.97866231206463161</v>
      </c>
      <c r="E38"/>
      <c r="F38"/>
      <c r="G38"/>
      <c r="H38"/>
      <c r="I38"/>
      <c r="J38"/>
      <c r="K38"/>
      <c r="L38"/>
      <c r="M38"/>
      <c r="N38"/>
      <c r="O38"/>
      <c r="P38"/>
      <c r="S38"/>
    </row>
    <row r="39" spans="1:19" s="12" customFormat="1" x14ac:dyDescent="0.35">
      <c r="A39" s="1" t="s">
        <v>75</v>
      </c>
      <c r="B39" s="1" t="s">
        <v>31</v>
      </c>
      <c r="C39"/>
      <c r="D39" s="24">
        <f>N$27</f>
        <v>0.97866231206463161</v>
      </c>
      <c r="E39"/>
      <c r="F39"/>
      <c r="G39"/>
      <c r="H39"/>
      <c r="I39"/>
      <c r="J39"/>
      <c r="K39"/>
      <c r="L39"/>
      <c r="M39"/>
      <c r="N39"/>
      <c r="O39"/>
      <c r="P39"/>
      <c r="S39"/>
    </row>
    <row r="40" spans="1:19" s="12" customFormat="1" x14ac:dyDescent="0.35">
      <c r="A40" s="1" t="s">
        <v>76</v>
      </c>
      <c r="B40" s="1" t="s">
        <v>10</v>
      </c>
      <c r="C40" t="s">
        <v>44</v>
      </c>
      <c r="D40" s="24">
        <f>N$25</f>
        <v>1.0199487502095992</v>
      </c>
      <c r="E40"/>
      <c r="F40"/>
      <c r="G40"/>
      <c r="H40"/>
      <c r="I40"/>
      <c r="J40"/>
      <c r="K40"/>
      <c r="L40"/>
      <c r="M40"/>
      <c r="N40"/>
      <c r="O40"/>
      <c r="P40"/>
      <c r="S40"/>
    </row>
    <row r="41" spans="1:19" s="12" customFormat="1" x14ac:dyDescent="0.35">
      <c r="A41" s="1" t="s">
        <v>76</v>
      </c>
      <c r="B41" s="1" t="s">
        <v>31</v>
      </c>
      <c r="C41"/>
      <c r="D41" s="24">
        <f>N$26</f>
        <v>0.97866231206463161</v>
      </c>
      <c r="E41"/>
      <c r="F41"/>
      <c r="G41"/>
      <c r="H41"/>
      <c r="I41"/>
      <c r="J41"/>
      <c r="K41"/>
      <c r="L41"/>
      <c r="M41"/>
      <c r="N41"/>
      <c r="O41"/>
      <c r="P41"/>
      <c r="S41"/>
    </row>
    <row r="42" spans="1:19" s="12" customFormat="1" x14ac:dyDescent="0.35">
      <c r="A42" s="1" t="s">
        <v>76</v>
      </c>
      <c r="B42" s="1" t="s">
        <v>31</v>
      </c>
      <c r="C42"/>
      <c r="D42" s="24">
        <f>N$27</f>
        <v>0.97866231206463161</v>
      </c>
      <c r="E42"/>
      <c r="F42"/>
      <c r="G42"/>
      <c r="H42"/>
      <c r="I42"/>
      <c r="J42"/>
      <c r="K42"/>
      <c r="L42"/>
      <c r="M42"/>
      <c r="N42"/>
      <c r="O42"/>
      <c r="P42"/>
      <c r="S42"/>
    </row>
    <row r="43" spans="1:19" s="12" customFormat="1" x14ac:dyDescent="0.35">
      <c r="A43" s="25" t="s">
        <v>53</v>
      </c>
      <c r="B43" s="25" t="s">
        <v>16</v>
      </c>
      <c r="C43" t="s">
        <v>27</v>
      </c>
      <c r="D43" s="26">
        <f>IF(C43="Al",N$43,N$50)</f>
        <v>0.42821748477161148</v>
      </c>
      <c r="E43"/>
      <c r="F43"/>
      <c r="G43"/>
      <c r="H43"/>
      <c r="I43"/>
      <c r="K43" t="s">
        <v>27</v>
      </c>
      <c r="L43" t="s">
        <v>50</v>
      </c>
      <c r="M43" t="s">
        <v>16</v>
      </c>
      <c r="N43" s="21">
        <f>P43+Q43</f>
        <v>0.42821748477161148</v>
      </c>
      <c r="O43" s="16"/>
      <c r="P43" s="17">
        <v>0.42821748477161148</v>
      </c>
    </row>
    <row r="44" spans="1:19" s="12" customFormat="1" x14ac:dyDescent="0.35">
      <c r="A44" s="25" t="s">
        <v>53</v>
      </c>
      <c r="B44" s="25" t="s">
        <v>13</v>
      </c>
      <c r="C44"/>
      <c r="D44" s="26">
        <f>IF(C43="Al",N$44,N$51)</f>
        <v>0.55530426073901928</v>
      </c>
      <c r="E44"/>
      <c r="F44"/>
      <c r="G44"/>
      <c r="H44"/>
      <c r="I44"/>
      <c r="K44"/>
      <c r="L44"/>
      <c r="M44" t="s">
        <v>13</v>
      </c>
      <c r="N44" s="21">
        <f t="shared" ref="N44:N48" si="1">P44+Q44</f>
        <v>0.55530426073901928</v>
      </c>
      <c r="O44" s="15"/>
      <c r="P44" s="17">
        <v>0.55530426073901928</v>
      </c>
    </row>
    <row r="45" spans="1:19" s="12" customFormat="1" x14ac:dyDescent="0.35">
      <c r="A45" s="25" t="s">
        <v>53</v>
      </c>
      <c r="B45" s="25" t="s">
        <v>14</v>
      </c>
      <c r="C45"/>
      <c r="D45" s="26">
        <f>IF(C43="Al",N$45,N$52)</f>
        <v>0.53854280279231548</v>
      </c>
      <c r="E45"/>
      <c r="F45"/>
      <c r="G45"/>
      <c r="H45"/>
      <c r="I45"/>
      <c r="K45"/>
      <c r="L45"/>
      <c r="M45" t="s">
        <v>14</v>
      </c>
      <c r="N45" s="21">
        <f t="shared" si="1"/>
        <v>0.53854280279231548</v>
      </c>
      <c r="O45" s="15"/>
      <c r="P45" s="17">
        <v>0.53854280279231548</v>
      </c>
    </row>
    <row r="46" spans="1:19" s="12" customFormat="1" x14ac:dyDescent="0.35">
      <c r="A46" s="25" t="s">
        <v>53</v>
      </c>
      <c r="B46" s="25" t="s">
        <v>48</v>
      </c>
      <c r="C46"/>
      <c r="D46" s="26">
        <f>IF(C43="Al",N$46,N$53)</f>
        <v>0.46874505158163876</v>
      </c>
      <c r="E46"/>
      <c r="F46"/>
      <c r="G46"/>
      <c r="H46"/>
      <c r="I46"/>
      <c r="K46"/>
      <c r="L46"/>
      <c r="M46" t="s">
        <v>48</v>
      </c>
      <c r="N46" s="21">
        <f t="shared" si="1"/>
        <v>0.46874505158163876</v>
      </c>
      <c r="O46"/>
      <c r="P46" s="17">
        <v>0.46874505158163876</v>
      </c>
    </row>
    <row r="47" spans="1:19" s="12" customFormat="1" x14ac:dyDescent="0.35">
      <c r="A47" s="25" t="s">
        <v>53</v>
      </c>
      <c r="B47" s="25" t="s">
        <v>31</v>
      </c>
      <c r="C47"/>
      <c r="D47" s="26">
        <f>IF(C43="Al",N$47,N$54)</f>
        <v>0.54706713537137552</v>
      </c>
      <c r="E47"/>
      <c r="F47"/>
      <c r="G47"/>
      <c r="H47"/>
      <c r="I47"/>
      <c r="K47"/>
      <c r="L47"/>
      <c r="M47" t="s">
        <v>31</v>
      </c>
      <c r="N47" s="21">
        <f t="shared" si="1"/>
        <v>0.54706713537137552</v>
      </c>
      <c r="O47" s="20"/>
      <c r="P47" s="17">
        <v>0.54706713537137552</v>
      </c>
    </row>
    <row r="48" spans="1:19" s="12" customFormat="1" x14ac:dyDescent="0.35">
      <c r="A48" s="25" t="s">
        <v>53</v>
      </c>
      <c r="B48" s="25" t="s">
        <v>49</v>
      </c>
      <c r="C48"/>
      <c r="D48" s="26">
        <f>IF(C43="Al",N$48,N$55)</f>
        <v>0.50857940615180453</v>
      </c>
      <c r="E48"/>
      <c r="F48"/>
      <c r="G48"/>
      <c r="H48"/>
      <c r="I48"/>
      <c r="K48"/>
      <c r="L48"/>
      <c r="M48" t="s">
        <v>49</v>
      </c>
      <c r="N48" s="21">
        <f t="shared" si="1"/>
        <v>0.50857940615180453</v>
      </c>
      <c r="O48" s="20">
        <v>3.0502119973354</v>
      </c>
      <c r="P48" s="17">
        <v>0.50857940615180453</v>
      </c>
    </row>
    <row r="49" spans="1:19" s="12" customFormat="1" x14ac:dyDescent="0.35">
      <c r="A49" s="25" t="s">
        <v>54</v>
      </c>
      <c r="B49" s="25" t="s">
        <v>16</v>
      </c>
      <c r="C49" t="s">
        <v>27</v>
      </c>
      <c r="D49" s="26">
        <f>IF(C49="Al",N$43,N$50)</f>
        <v>0.42821748477161148</v>
      </c>
      <c r="E49"/>
      <c r="F49"/>
      <c r="G49"/>
      <c r="H49"/>
      <c r="I49"/>
      <c r="K49"/>
      <c r="L49"/>
      <c r="M49"/>
      <c r="N49" s="20">
        <f>SUM(N43:N48)</f>
        <v>3.0464561414077647</v>
      </c>
      <c r="O49" s="15"/>
      <c r="P49" s="15"/>
    </row>
    <row r="50" spans="1:19" s="12" customFormat="1" x14ac:dyDescent="0.35">
      <c r="A50" s="25" t="s">
        <v>54</v>
      </c>
      <c r="B50" s="25" t="s">
        <v>13</v>
      </c>
      <c r="C50"/>
      <c r="D50" s="26">
        <f>IF(C49="Al",N$44,N$51)</f>
        <v>0.55530426073901928</v>
      </c>
      <c r="E50"/>
      <c r="F50"/>
      <c r="G50"/>
      <c r="H50"/>
      <c r="I50"/>
      <c r="K50" t="s">
        <v>28</v>
      </c>
      <c r="L50" t="s">
        <v>50</v>
      </c>
      <c r="M50" t="s">
        <v>16</v>
      </c>
      <c r="N50" s="21">
        <f>P50+Q50</f>
        <v>0.2839220801541476</v>
      </c>
      <c r="O50" s="15"/>
      <c r="P50" s="17">
        <v>0.2839220801541476</v>
      </c>
    </row>
    <row r="51" spans="1:19" s="12" customFormat="1" x14ac:dyDescent="0.35">
      <c r="A51" s="25" t="s">
        <v>54</v>
      </c>
      <c r="B51" s="25" t="s">
        <v>14</v>
      </c>
      <c r="C51"/>
      <c r="D51" s="26">
        <f>IF(C49="Al",N$45,N$52)</f>
        <v>0.53854280279231548</v>
      </c>
      <c r="E51"/>
      <c r="F51"/>
      <c r="G51"/>
      <c r="H51"/>
      <c r="I51"/>
      <c r="K51"/>
      <c r="L51"/>
      <c r="M51" t="s">
        <v>13</v>
      </c>
      <c r="N51" s="21">
        <f t="shared" ref="N51:N55" si="2">P51+Q51</f>
        <v>0.36536529266073814</v>
      </c>
      <c r="O51" s="15"/>
      <c r="P51" s="17">
        <v>0.36536529266073814</v>
      </c>
    </row>
    <row r="52" spans="1:19" s="12" customFormat="1" x14ac:dyDescent="0.35">
      <c r="A52" s="25" t="s">
        <v>54</v>
      </c>
      <c r="B52" s="25" t="s">
        <v>48</v>
      </c>
      <c r="C52"/>
      <c r="D52" s="26">
        <f>IF(C49="Al",N$46,N$53)</f>
        <v>0.46874505158163876</v>
      </c>
      <c r="E52"/>
      <c r="F52"/>
      <c r="G52"/>
      <c r="H52"/>
      <c r="I52"/>
      <c r="K52"/>
      <c r="L52"/>
      <c r="M52" t="s">
        <v>14</v>
      </c>
      <c r="N52" s="21">
        <f t="shared" si="2"/>
        <v>0.35465838380316944</v>
      </c>
      <c r="O52" s="15"/>
      <c r="P52" s="17">
        <v>0.35465838380316944</v>
      </c>
    </row>
    <row r="53" spans="1:19" s="12" customFormat="1" x14ac:dyDescent="0.35">
      <c r="A53" s="25" t="s">
        <v>54</v>
      </c>
      <c r="B53" s="25" t="s">
        <v>31</v>
      </c>
      <c r="C53"/>
      <c r="D53" s="26">
        <f>IF(C49="Al",N$47,N$54)</f>
        <v>0.54706713537137552</v>
      </c>
      <c r="E53"/>
      <c r="F53"/>
      <c r="G53"/>
      <c r="H53"/>
      <c r="I53"/>
      <c r="K53"/>
      <c r="L53"/>
      <c r="M53" t="s">
        <v>48</v>
      </c>
      <c r="N53" s="21">
        <f t="shared" si="2"/>
        <v>0.30996298202151712</v>
      </c>
      <c r="O53" s="20"/>
      <c r="P53" s="17">
        <v>0.30996298202151712</v>
      </c>
    </row>
    <row r="54" spans="1:19" s="12" customFormat="1" x14ac:dyDescent="0.35">
      <c r="A54" s="25" t="s">
        <v>54</v>
      </c>
      <c r="B54" s="25" t="s">
        <v>49</v>
      </c>
      <c r="C54"/>
      <c r="D54" s="26">
        <f>IF(C49="Al",N$48,N$55)</f>
        <v>0.50857940615180453</v>
      </c>
      <c r="E54"/>
      <c r="F54"/>
      <c r="G54"/>
      <c r="H54"/>
      <c r="I54"/>
      <c r="K54" s="6"/>
      <c r="L54" s="6"/>
      <c r="M54" t="s">
        <v>31</v>
      </c>
      <c r="N54" s="21">
        <f t="shared" si="2"/>
        <v>0.36010478236927446</v>
      </c>
      <c r="P54" s="17">
        <v>0.36010478236927446</v>
      </c>
    </row>
    <row r="55" spans="1:19" s="12" customFormat="1" x14ac:dyDescent="0.35">
      <c r="A55" s="25" t="s">
        <v>55</v>
      </c>
      <c r="B55" s="25" t="s">
        <v>16</v>
      </c>
      <c r="C55" t="s">
        <v>28</v>
      </c>
      <c r="D55" s="26">
        <f>IF(C55="Al",N$43,N$50)</f>
        <v>0.2839220801541476</v>
      </c>
      <c r="E55"/>
      <c r="F55"/>
      <c r="G55"/>
      <c r="H55"/>
      <c r="I55"/>
      <c r="K55"/>
      <c r="L55"/>
      <c r="M55" t="s">
        <v>49</v>
      </c>
      <c r="N55" s="21">
        <f t="shared" si="2"/>
        <v>0.33549353305859436</v>
      </c>
      <c r="O55" s="20">
        <v>2.0119239581516735</v>
      </c>
      <c r="P55" s="17">
        <v>0.33549353305859436</v>
      </c>
    </row>
    <row r="56" spans="1:19" s="12" customFormat="1" x14ac:dyDescent="0.35">
      <c r="A56" s="25" t="s">
        <v>55</v>
      </c>
      <c r="B56" s="25" t="s">
        <v>13</v>
      </c>
      <c r="C56"/>
      <c r="D56" s="26">
        <f>IF(C55="Al",N$44,N$51)</f>
        <v>0.36536529266073814</v>
      </c>
      <c r="E56"/>
      <c r="F56"/>
      <c r="G56"/>
      <c r="H56"/>
      <c r="I56"/>
      <c r="J56"/>
      <c r="K56"/>
      <c r="L56"/>
      <c r="M56"/>
      <c r="N56" s="3">
        <f>SUM(N50:N55)</f>
        <v>2.0095070540674409</v>
      </c>
      <c r="O56"/>
      <c r="P56"/>
      <c r="S56"/>
    </row>
    <row r="57" spans="1:19" s="12" customFormat="1" x14ac:dyDescent="0.35">
      <c r="A57" s="25" t="s">
        <v>55</v>
      </c>
      <c r="B57" s="25" t="s">
        <v>14</v>
      </c>
      <c r="C57"/>
      <c r="D57" s="26">
        <f>IF(C55="Al",N$45,N$52)</f>
        <v>0.35465838380316944</v>
      </c>
      <c r="E57"/>
      <c r="F57"/>
      <c r="G57"/>
      <c r="H57"/>
      <c r="I57"/>
      <c r="J57"/>
      <c r="K57"/>
      <c r="L57"/>
      <c r="M57"/>
      <c r="N57"/>
      <c r="O57"/>
      <c r="P57"/>
      <c r="S57"/>
    </row>
    <row r="58" spans="1:19" s="12" customFormat="1" x14ac:dyDescent="0.35">
      <c r="A58" s="25" t="s">
        <v>55</v>
      </c>
      <c r="B58" s="25" t="s">
        <v>48</v>
      </c>
      <c r="C58"/>
      <c r="D58" s="26">
        <f>IF(C55="Al",N$46,N$53)</f>
        <v>0.30996298202151712</v>
      </c>
      <c r="E58"/>
      <c r="F58"/>
      <c r="G58"/>
      <c r="H58"/>
      <c r="I58"/>
      <c r="J58"/>
      <c r="K58"/>
      <c r="L58"/>
      <c r="M58"/>
      <c r="N58"/>
      <c r="O58"/>
      <c r="P58"/>
      <c r="S58"/>
    </row>
    <row r="59" spans="1:19" s="12" customFormat="1" x14ac:dyDescent="0.35">
      <c r="A59" s="25" t="s">
        <v>55</v>
      </c>
      <c r="B59" s="25" t="s">
        <v>31</v>
      </c>
      <c r="C59"/>
      <c r="D59" s="26">
        <f>IF(C55="Al",N$47,N$54)</f>
        <v>0.36010478236927446</v>
      </c>
      <c r="E59"/>
      <c r="F59"/>
      <c r="G59"/>
      <c r="H59"/>
      <c r="I59"/>
      <c r="J59"/>
      <c r="K59"/>
      <c r="L59"/>
      <c r="M59"/>
      <c r="N59"/>
      <c r="O59"/>
      <c r="P59"/>
      <c r="S59"/>
    </row>
    <row r="60" spans="1:19" s="12" customFormat="1" x14ac:dyDescent="0.35">
      <c r="A60" s="25" t="s">
        <v>55</v>
      </c>
      <c r="B60" s="25" t="s">
        <v>49</v>
      </c>
      <c r="C60"/>
      <c r="D60" s="26">
        <f>IF(C55="Al",N$48,N$55)</f>
        <v>0.33549353305859436</v>
      </c>
      <c r="E60"/>
      <c r="F60"/>
      <c r="G60"/>
      <c r="H60"/>
      <c r="I60"/>
      <c r="J60"/>
      <c r="K60"/>
      <c r="L60"/>
      <c r="M60"/>
      <c r="N60"/>
      <c r="O60"/>
      <c r="P60"/>
      <c r="S60"/>
    </row>
    <row r="61" spans="1:19" s="12" customFormat="1" x14ac:dyDescent="0.35">
      <c r="A61" s="25" t="s">
        <v>56</v>
      </c>
      <c r="B61" s="25" t="s">
        <v>16</v>
      </c>
      <c r="C61" t="s">
        <v>27</v>
      </c>
      <c r="D61" s="26">
        <f>IF(C61="Al",N$43,N$50)</f>
        <v>0.42821748477161148</v>
      </c>
      <c r="E61"/>
      <c r="F61"/>
      <c r="G61"/>
      <c r="H61"/>
      <c r="I61"/>
      <c r="J61"/>
      <c r="K61"/>
      <c r="L61"/>
      <c r="M61"/>
      <c r="N61"/>
      <c r="O61"/>
      <c r="P61"/>
      <c r="S61"/>
    </row>
    <row r="62" spans="1:19" s="12" customFormat="1" x14ac:dyDescent="0.35">
      <c r="A62" s="25" t="s">
        <v>56</v>
      </c>
      <c r="B62" s="25" t="s">
        <v>13</v>
      </c>
      <c r="C62"/>
      <c r="D62" s="26">
        <f>IF(C61="Al",N$44,N$51)</f>
        <v>0.55530426073901928</v>
      </c>
      <c r="E62"/>
      <c r="F62"/>
      <c r="G62"/>
      <c r="H62"/>
      <c r="I62"/>
      <c r="J62"/>
      <c r="K62"/>
      <c r="L62"/>
      <c r="M62"/>
      <c r="N62"/>
      <c r="O62"/>
      <c r="P62"/>
      <c r="S62"/>
    </row>
    <row r="63" spans="1:19" s="12" customFormat="1" x14ac:dyDescent="0.35">
      <c r="A63" s="25" t="s">
        <v>56</v>
      </c>
      <c r="B63" s="25" t="s">
        <v>14</v>
      </c>
      <c r="C63"/>
      <c r="D63" s="26">
        <f>IF(C61="Al",N$45,N$52)</f>
        <v>0.53854280279231548</v>
      </c>
      <c r="E63"/>
      <c r="F63"/>
      <c r="G63"/>
      <c r="H63"/>
      <c r="I63"/>
      <c r="J63"/>
      <c r="K63"/>
      <c r="L63"/>
      <c r="M63"/>
      <c r="N63"/>
      <c r="O63"/>
      <c r="P63"/>
      <c r="S63"/>
    </row>
    <row r="64" spans="1:19" s="12" customFormat="1" x14ac:dyDescent="0.35">
      <c r="A64" s="25" t="s">
        <v>56</v>
      </c>
      <c r="B64" s="25" t="s">
        <v>48</v>
      </c>
      <c r="C64"/>
      <c r="D64" s="26">
        <f>IF(C61="Al",N$46,N$53)</f>
        <v>0.46874505158163876</v>
      </c>
      <c r="E64"/>
      <c r="F64"/>
      <c r="G64"/>
      <c r="H64"/>
      <c r="I64"/>
      <c r="J64"/>
      <c r="K64"/>
      <c r="L64"/>
      <c r="M64"/>
      <c r="N64"/>
      <c r="O64"/>
      <c r="P64"/>
      <c r="S64"/>
    </row>
    <row r="65" spans="1:19" s="12" customFormat="1" x14ac:dyDescent="0.35">
      <c r="A65" s="25" t="s">
        <v>56</v>
      </c>
      <c r="B65" s="25" t="s">
        <v>31</v>
      </c>
      <c r="C65"/>
      <c r="D65" s="26">
        <f>IF(C61="Al",N$47,N$54)</f>
        <v>0.54706713537137552</v>
      </c>
      <c r="E65"/>
      <c r="F65"/>
      <c r="G65"/>
      <c r="H65"/>
      <c r="I65"/>
      <c r="J65"/>
      <c r="K65"/>
      <c r="L65"/>
      <c r="M65"/>
      <c r="N65"/>
      <c r="O65"/>
      <c r="P65"/>
      <c r="S65"/>
    </row>
    <row r="66" spans="1:19" s="12" customFormat="1" x14ac:dyDescent="0.35">
      <c r="A66" s="25" t="s">
        <v>56</v>
      </c>
      <c r="B66" s="25" t="s">
        <v>49</v>
      </c>
      <c r="C66"/>
      <c r="D66" s="26">
        <f>IF(C61="Al",N$48,N$55)</f>
        <v>0.50857940615180453</v>
      </c>
      <c r="E66"/>
      <c r="F66"/>
      <c r="G66"/>
      <c r="H66"/>
      <c r="I66"/>
      <c r="J66"/>
      <c r="K66"/>
      <c r="L66"/>
      <c r="M66"/>
      <c r="N66"/>
      <c r="O66"/>
      <c r="P66"/>
      <c r="S66"/>
    </row>
    <row r="67" spans="1:19" s="12" customFormat="1" x14ac:dyDescent="0.35">
      <c r="A67" s="25" t="s">
        <v>57</v>
      </c>
      <c r="B67" s="25" t="s">
        <v>16</v>
      </c>
      <c r="C67" t="s">
        <v>27</v>
      </c>
      <c r="D67" s="26">
        <f>IF(C67="Al",N$43,N$50)</f>
        <v>0.42821748477161148</v>
      </c>
      <c r="E67"/>
      <c r="F67"/>
      <c r="G67"/>
      <c r="H67"/>
      <c r="I67"/>
      <c r="J67"/>
      <c r="K67"/>
      <c r="L67"/>
      <c r="M67"/>
      <c r="N67"/>
      <c r="O67"/>
      <c r="P67"/>
      <c r="S67"/>
    </row>
    <row r="68" spans="1:19" s="12" customFormat="1" x14ac:dyDescent="0.35">
      <c r="A68" s="25" t="s">
        <v>57</v>
      </c>
      <c r="B68" s="25" t="s">
        <v>13</v>
      </c>
      <c r="C68"/>
      <c r="D68" s="26">
        <f>IF(C67="Al",N$44,N$51)</f>
        <v>0.55530426073901928</v>
      </c>
      <c r="E68"/>
      <c r="F68"/>
      <c r="G68"/>
      <c r="H68"/>
      <c r="I68"/>
      <c r="J68"/>
      <c r="K68"/>
      <c r="L68"/>
      <c r="M68"/>
      <c r="N68"/>
      <c r="O68"/>
      <c r="P68"/>
      <c r="S68"/>
    </row>
    <row r="69" spans="1:19" s="12" customFormat="1" x14ac:dyDescent="0.35">
      <c r="A69" s="25" t="s">
        <v>57</v>
      </c>
      <c r="B69" s="25" t="s">
        <v>14</v>
      </c>
      <c r="C69"/>
      <c r="D69" s="26">
        <f>IF(C67="Al",N$45,N$52)</f>
        <v>0.53854280279231548</v>
      </c>
      <c r="E69"/>
      <c r="F69"/>
      <c r="G69"/>
      <c r="H69"/>
      <c r="I69"/>
      <c r="J69"/>
      <c r="K69"/>
      <c r="L69"/>
      <c r="M69"/>
      <c r="N69"/>
      <c r="O69"/>
      <c r="P69"/>
      <c r="S69"/>
    </row>
    <row r="70" spans="1:19" s="12" customFormat="1" x14ac:dyDescent="0.35">
      <c r="A70" s="25" t="s">
        <v>57</v>
      </c>
      <c r="B70" s="25" t="s">
        <v>48</v>
      </c>
      <c r="C70"/>
      <c r="D70" s="26">
        <f>IF(C67="Al",N$46,N$53)</f>
        <v>0.46874505158163876</v>
      </c>
      <c r="E70"/>
      <c r="F70"/>
      <c r="G70"/>
      <c r="H70"/>
      <c r="I70"/>
      <c r="J70"/>
      <c r="K70"/>
      <c r="L70"/>
      <c r="M70"/>
      <c r="N70"/>
      <c r="O70"/>
      <c r="P70"/>
      <c r="S70"/>
    </row>
    <row r="71" spans="1:19" s="12" customFormat="1" x14ac:dyDescent="0.35">
      <c r="A71" s="25" t="s">
        <v>57</v>
      </c>
      <c r="B71" s="25" t="s">
        <v>31</v>
      </c>
      <c r="C71"/>
      <c r="D71" s="26">
        <f>IF(C67="Al",N$47,N$54)</f>
        <v>0.54706713537137552</v>
      </c>
      <c r="E71"/>
      <c r="F71"/>
      <c r="G71"/>
      <c r="H71"/>
      <c r="I71"/>
      <c r="J71"/>
      <c r="K71"/>
      <c r="L71"/>
      <c r="M71"/>
      <c r="N71"/>
      <c r="O71"/>
      <c r="P71"/>
      <c r="S71"/>
    </row>
    <row r="72" spans="1:19" s="12" customFormat="1" x14ac:dyDescent="0.35">
      <c r="A72" s="25" t="s">
        <v>57</v>
      </c>
      <c r="B72" s="25" t="s">
        <v>49</v>
      </c>
      <c r="C72"/>
      <c r="D72" s="26">
        <f>IF(C67="Al",N$48,N$55)</f>
        <v>0.50857940615180453</v>
      </c>
      <c r="E72"/>
      <c r="F72"/>
      <c r="G72"/>
      <c r="H72"/>
      <c r="I72"/>
      <c r="J72"/>
      <c r="K72"/>
      <c r="L72"/>
      <c r="M72"/>
      <c r="N72"/>
      <c r="O72"/>
      <c r="P72"/>
      <c r="S72"/>
    </row>
    <row r="73" spans="1:19" s="12" customFormat="1" x14ac:dyDescent="0.35">
      <c r="A73" s="25" t="s">
        <v>58</v>
      </c>
      <c r="B73" s="25" t="s">
        <v>16</v>
      </c>
      <c r="C73" t="s">
        <v>28</v>
      </c>
      <c r="D73" s="26">
        <f>IF(C73="Al",N$43,N$50)</f>
        <v>0.2839220801541476</v>
      </c>
      <c r="E73"/>
      <c r="F73"/>
      <c r="G73"/>
      <c r="H73"/>
      <c r="I73"/>
      <c r="J73"/>
      <c r="K73"/>
      <c r="L73"/>
      <c r="M73"/>
      <c r="N73"/>
      <c r="O73"/>
      <c r="P73"/>
      <c r="S73"/>
    </row>
    <row r="74" spans="1:19" s="12" customFormat="1" x14ac:dyDescent="0.35">
      <c r="A74" s="25" t="s">
        <v>58</v>
      </c>
      <c r="B74" s="25" t="s">
        <v>13</v>
      </c>
      <c r="C74"/>
      <c r="D74" s="26">
        <f>IF(C73="Al",N$44,N$51)</f>
        <v>0.36536529266073814</v>
      </c>
      <c r="E74"/>
      <c r="F74"/>
      <c r="G74"/>
      <c r="H74"/>
      <c r="I74"/>
      <c r="J74"/>
      <c r="K74"/>
      <c r="L74"/>
      <c r="M74"/>
      <c r="N74"/>
      <c r="O74"/>
      <c r="P74"/>
      <c r="S74"/>
    </row>
    <row r="75" spans="1:19" s="12" customFormat="1" x14ac:dyDescent="0.35">
      <c r="A75" s="25" t="s">
        <v>58</v>
      </c>
      <c r="B75" s="25" t="s">
        <v>14</v>
      </c>
      <c r="C75"/>
      <c r="D75" s="26">
        <f>IF(C73="Al",N$45,N$52)</f>
        <v>0.35465838380316944</v>
      </c>
      <c r="E75"/>
      <c r="F75"/>
      <c r="G75"/>
      <c r="H75"/>
      <c r="I75"/>
      <c r="J75"/>
      <c r="K75"/>
      <c r="L75"/>
      <c r="M75"/>
      <c r="N75"/>
      <c r="O75"/>
      <c r="P75"/>
      <c r="S75"/>
    </row>
    <row r="76" spans="1:19" s="12" customFormat="1" x14ac:dyDescent="0.35">
      <c r="A76" s="25" t="s">
        <v>58</v>
      </c>
      <c r="B76" s="25" t="s">
        <v>48</v>
      </c>
      <c r="C76"/>
      <c r="D76" s="26">
        <f>IF(C73="Al",N$46,N$53)</f>
        <v>0.30996298202151712</v>
      </c>
      <c r="E76"/>
      <c r="F76"/>
      <c r="G76"/>
      <c r="H76"/>
      <c r="I76"/>
      <c r="J76"/>
      <c r="K76" s="6"/>
      <c r="L76" s="6"/>
      <c r="M76" s="6"/>
      <c r="N76" s="6"/>
      <c r="O76" s="6"/>
      <c r="P76" s="6"/>
      <c r="S76" s="6"/>
    </row>
    <row r="77" spans="1:19" s="12" customFormat="1" x14ac:dyDescent="0.35">
      <c r="A77" s="25" t="s">
        <v>58</v>
      </c>
      <c r="B77" s="25" t="s">
        <v>31</v>
      </c>
      <c r="C77"/>
      <c r="D77" s="26">
        <f>IF(C73="Al",N$47,N$54)</f>
        <v>0.36010478236927446</v>
      </c>
      <c r="E77"/>
      <c r="F77"/>
      <c r="G77"/>
      <c r="H77"/>
      <c r="I77"/>
      <c r="J77"/>
      <c r="K77" s="6"/>
      <c r="L77" s="6"/>
      <c r="M77" s="6"/>
      <c r="N77" s="6"/>
      <c r="O77" s="6"/>
      <c r="P77" s="6"/>
      <c r="S77" s="6"/>
    </row>
    <row r="78" spans="1:19" s="12" customFormat="1" x14ac:dyDescent="0.35">
      <c r="A78" s="25" t="s">
        <v>58</v>
      </c>
      <c r="B78" s="25" t="s">
        <v>49</v>
      </c>
      <c r="C78"/>
      <c r="D78" s="26">
        <f>IF(C73="Al",N$48,N$55)</f>
        <v>0.33549353305859436</v>
      </c>
      <c r="E78"/>
      <c r="F78"/>
      <c r="G78"/>
      <c r="H78"/>
      <c r="I78"/>
      <c r="J78"/>
      <c r="K78" s="6"/>
      <c r="L78" s="6"/>
      <c r="M78" s="6"/>
      <c r="N78" s="6"/>
      <c r="O78" s="6"/>
      <c r="P78" s="6"/>
      <c r="S78" s="6"/>
    </row>
    <row r="79" spans="1:19" s="12" customFormat="1" x14ac:dyDescent="0.35">
      <c r="A79" s="25" t="s">
        <v>59</v>
      </c>
      <c r="B79" s="25" t="s">
        <v>16</v>
      </c>
      <c r="C79" t="s">
        <v>27</v>
      </c>
      <c r="D79" s="26">
        <f>IF(C79="Al",N$43,N$50)</f>
        <v>0.42821748477161148</v>
      </c>
      <c r="E79"/>
      <c r="F79"/>
      <c r="G79"/>
      <c r="H79"/>
      <c r="I79"/>
      <c r="K79" s="6"/>
      <c r="L79" s="6"/>
      <c r="M79" s="6"/>
      <c r="N79" s="19"/>
      <c r="O79" s="36"/>
    </row>
    <row r="80" spans="1:19" s="12" customFormat="1" x14ac:dyDescent="0.35">
      <c r="A80" s="25" t="s">
        <v>59</v>
      </c>
      <c r="B80" s="25" t="s">
        <v>13</v>
      </c>
      <c r="C80"/>
      <c r="D80" s="26">
        <f>IF(C79="Al",N$44,N$51)</f>
        <v>0.55530426073901928</v>
      </c>
      <c r="E80"/>
      <c r="F80"/>
      <c r="G80"/>
      <c r="H80"/>
      <c r="I80"/>
      <c r="K80" s="6"/>
      <c r="L80" s="6"/>
      <c r="M80" s="6"/>
      <c r="N80" s="19"/>
    </row>
    <row r="81" spans="1:19" s="12" customFormat="1" x14ac:dyDescent="0.35">
      <c r="A81" s="25" t="s">
        <v>59</v>
      </c>
      <c r="B81" s="25" t="s">
        <v>14</v>
      </c>
      <c r="C81"/>
      <c r="D81" s="26">
        <f>IF(C79="Al",N$45,N$52)</f>
        <v>0.53854280279231548</v>
      </c>
      <c r="E81"/>
      <c r="F81"/>
      <c r="G81"/>
      <c r="H81"/>
      <c r="I81"/>
      <c r="K81" s="6"/>
      <c r="L81" s="6"/>
      <c r="M81" s="6"/>
      <c r="N81" s="19"/>
    </row>
    <row r="82" spans="1:19" s="12" customFormat="1" x14ac:dyDescent="0.35">
      <c r="A82" s="25" t="s">
        <v>59</v>
      </c>
      <c r="B82" s="25" t="s">
        <v>48</v>
      </c>
      <c r="C82"/>
      <c r="D82" s="26">
        <f>IF(C79="Al",N$46,N$53)</f>
        <v>0.46874505158163876</v>
      </c>
      <c r="E82"/>
      <c r="F82"/>
      <c r="G82"/>
      <c r="H82"/>
      <c r="I82"/>
      <c r="K82" s="6"/>
      <c r="L82" s="6"/>
      <c r="M82" s="6"/>
      <c r="N82" s="19"/>
      <c r="O82" s="6"/>
    </row>
    <row r="83" spans="1:19" s="12" customFormat="1" x14ac:dyDescent="0.35">
      <c r="A83" s="25" t="s">
        <v>59</v>
      </c>
      <c r="B83" s="25" t="s">
        <v>31</v>
      </c>
      <c r="C83"/>
      <c r="D83" s="26">
        <f>IF(C79="Al",N$47,N$54)</f>
        <v>0.54706713537137552</v>
      </c>
      <c r="E83"/>
      <c r="F83"/>
      <c r="G83"/>
      <c r="H83"/>
      <c r="I83"/>
      <c r="K83" s="6"/>
      <c r="L83" s="6"/>
      <c r="M83" s="6"/>
      <c r="N83" s="19"/>
      <c r="O83" s="21"/>
    </row>
    <row r="84" spans="1:19" s="12" customFormat="1" x14ac:dyDescent="0.35">
      <c r="A84" s="25" t="s">
        <v>59</v>
      </c>
      <c r="B84" s="25" t="s">
        <v>49</v>
      </c>
      <c r="C84"/>
      <c r="D84" s="26">
        <f>IF(C79="Al",N$48,N$55)</f>
        <v>0.50857940615180453</v>
      </c>
      <c r="E84"/>
      <c r="F84"/>
      <c r="G84"/>
      <c r="H84"/>
      <c r="I84"/>
      <c r="K84" s="6"/>
      <c r="L84" s="6"/>
      <c r="M84" s="6"/>
      <c r="N84" s="19"/>
      <c r="O84" s="21"/>
    </row>
    <row r="85" spans="1:19" s="12" customFormat="1" x14ac:dyDescent="0.35">
      <c r="A85" s="25" t="s">
        <v>60</v>
      </c>
      <c r="B85" s="25" t="s">
        <v>16</v>
      </c>
      <c r="C85" t="s">
        <v>27</v>
      </c>
      <c r="D85" s="26">
        <f>IF(C85="Al",N$43,N$50)</f>
        <v>0.42821748477161148</v>
      </c>
      <c r="E85"/>
      <c r="F85"/>
      <c r="G85"/>
      <c r="H85"/>
      <c r="I85"/>
      <c r="K85" s="6"/>
      <c r="L85" s="6"/>
      <c r="M85" s="6"/>
    </row>
    <row r="86" spans="1:19" s="12" customFormat="1" x14ac:dyDescent="0.35">
      <c r="A86" s="25" t="s">
        <v>60</v>
      </c>
      <c r="B86" s="25" t="s">
        <v>13</v>
      </c>
      <c r="C86"/>
      <c r="D86" s="26">
        <f>IF(C85="Al",N$44,N$51)</f>
        <v>0.55530426073901928</v>
      </c>
      <c r="E86"/>
      <c r="F86"/>
      <c r="G86"/>
      <c r="H86"/>
      <c r="I86"/>
      <c r="K86" s="6"/>
      <c r="L86" s="6"/>
      <c r="M86" s="6"/>
      <c r="N86" s="19"/>
    </row>
    <row r="87" spans="1:19" s="12" customFormat="1" x14ac:dyDescent="0.35">
      <c r="A87" s="25" t="s">
        <v>60</v>
      </c>
      <c r="B87" s="25" t="s">
        <v>14</v>
      </c>
      <c r="C87"/>
      <c r="D87" s="26">
        <f>IF(C85="Al",N$45,N$52)</f>
        <v>0.53854280279231548</v>
      </c>
      <c r="E87"/>
      <c r="F87"/>
      <c r="G87"/>
      <c r="H87"/>
      <c r="I87"/>
      <c r="K87" s="6"/>
      <c r="L87" s="6"/>
      <c r="M87" s="6"/>
      <c r="N87" s="19"/>
    </row>
    <row r="88" spans="1:19" s="12" customFormat="1" x14ac:dyDescent="0.35">
      <c r="A88" s="25" t="s">
        <v>60</v>
      </c>
      <c r="B88" s="25" t="s">
        <v>48</v>
      </c>
      <c r="C88"/>
      <c r="D88" s="26">
        <f>IF(C85="Al",N$46,N$53)</f>
        <v>0.46874505158163876</v>
      </c>
      <c r="E88"/>
      <c r="F88"/>
      <c r="G88"/>
      <c r="H88"/>
      <c r="I88"/>
      <c r="K88" s="6"/>
      <c r="L88" s="6"/>
      <c r="M88" s="6"/>
      <c r="N88" s="19"/>
    </row>
    <row r="89" spans="1:19" s="12" customFormat="1" x14ac:dyDescent="0.35">
      <c r="A89" s="25" t="s">
        <v>60</v>
      </c>
      <c r="B89" s="25" t="s">
        <v>31</v>
      </c>
      <c r="C89"/>
      <c r="D89" s="26">
        <f>IF(C85="Al",N$47,N$54)</f>
        <v>0.54706713537137552</v>
      </c>
      <c r="E89"/>
      <c r="F89"/>
      <c r="G89"/>
      <c r="H89"/>
      <c r="I89"/>
      <c r="K89" s="6"/>
      <c r="L89" s="6"/>
      <c r="M89" s="6"/>
      <c r="N89" s="19"/>
      <c r="O89" s="21"/>
    </row>
    <row r="90" spans="1:19" s="12" customFormat="1" x14ac:dyDescent="0.35">
      <c r="A90" s="25" t="s">
        <v>60</v>
      </c>
      <c r="B90" s="25" t="s">
        <v>49</v>
      </c>
      <c r="C90"/>
      <c r="D90" s="26">
        <f>IF(C85="Al",N$48,N$55)</f>
        <v>0.50857940615180453</v>
      </c>
      <c r="E90"/>
      <c r="F90"/>
      <c r="G90"/>
      <c r="H90"/>
      <c r="I90"/>
      <c r="K90" s="6"/>
      <c r="L90" s="6"/>
      <c r="M90" s="6"/>
      <c r="N90" s="19"/>
    </row>
    <row r="91" spans="1:19" s="12" customFormat="1" x14ac:dyDescent="0.35">
      <c r="A91" s="25" t="s">
        <v>61</v>
      </c>
      <c r="B91" s="25" t="s">
        <v>16</v>
      </c>
      <c r="C91" t="s">
        <v>27</v>
      </c>
      <c r="D91" s="26">
        <f>IF(C91="Al",N$43,N$50)</f>
        <v>0.42821748477161148</v>
      </c>
      <c r="E91"/>
      <c r="F91"/>
      <c r="G91"/>
      <c r="H91"/>
      <c r="I91"/>
      <c r="K91" s="6"/>
      <c r="L91" s="6"/>
      <c r="M91" s="6"/>
      <c r="N91" s="19"/>
      <c r="O91" s="21"/>
    </row>
    <row r="92" spans="1:19" s="12" customFormat="1" x14ac:dyDescent="0.35">
      <c r="A92" s="25" t="s">
        <v>61</v>
      </c>
      <c r="B92" s="25" t="s">
        <v>13</v>
      </c>
      <c r="C92"/>
      <c r="D92" s="26">
        <f>IF(C91="Al",N$44,N$51)</f>
        <v>0.55530426073901928</v>
      </c>
      <c r="E92"/>
      <c r="F92"/>
      <c r="G92"/>
      <c r="H92"/>
      <c r="I92"/>
      <c r="J92"/>
      <c r="K92" s="6"/>
      <c r="L92" s="6"/>
      <c r="M92" s="6"/>
      <c r="N92" s="6"/>
      <c r="O92" s="6"/>
      <c r="P92" s="6"/>
      <c r="S92" s="6"/>
    </row>
    <row r="93" spans="1:19" s="12" customFormat="1" x14ac:dyDescent="0.35">
      <c r="A93" s="25" t="s">
        <v>61</v>
      </c>
      <c r="B93" s="25" t="s">
        <v>14</v>
      </c>
      <c r="C93"/>
      <c r="D93" s="26">
        <f>IF(C91="Al",N$45,N$52)</f>
        <v>0.53854280279231548</v>
      </c>
      <c r="E93"/>
      <c r="F93"/>
      <c r="G93"/>
      <c r="H93"/>
      <c r="I93"/>
      <c r="J93"/>
      <c r="K93" s="6"/>
      <c r="L93" s="6"/>
      <c r="M93" s="6"/>
      <c r="N93" s="6"/>
      <c r="O93" s="6"/>
      <c r="P93" s="6"/>
      <c r="S93" s="6"/>
    </row>
    <row r="94" spans="1:19" s="12" customFormat="1" x14ac:dyDescent="0.35">
      <c r="A94" s="25" t="s">
        <v>61</v>
      </c>
      <c r="B94" s="25" t="s">
        <v>48</v>
      </c>
      <c r="C94"/>
      <c r="D94" s="26">
        <f>IF(C91="Al",N$46,N$53)</f>
        <v>0.46874505158163876</v>
      </c>
      <c r="E94"/>
      <c r="F94"/>
      <c r="G94"/>
      <c r="H94"/>
      <c r="I94"/>
      <c r="J94"/>
      <c r="K94" s="6"/>
      <c r="L94" s="6"/>
      <c r="M94" s="6"/>
      <c r="N94" s="6"/>
      <c r="O94" s="6"/>
      <c r="P94" s="6"/>
      <c r="S94" s="6"/>
    </row>
    <row r="95" spans="1:19" s="12" customFormat="1" x14ac:dyDescent="0.35">
      <c r="A95" s="25" t="s">
        <v>61</v>
      </c>
      <c r="B95" s="25" t="s">
        <v>31</v>
      </c>
      <c r="C95"/>
      <c r="D95" s="26">
        <f>IF(C91="Al",N$47,N$54)</f>
        <v>0.54706713537137552</v>
      </c>
      <c r="E95"/>
      <c r="F95"/>
      <c r="G95"/>
      <c r="H95"/>
      <c r="I95"/>
      <c r="J95"/>
      <c r="K95" s="6"/>
      <c r="L95" s="6"/>
      <c r="M95" s="6"/>
      <c r="N95" s="6"/>
      <c r="O95" s="6"/>
      <c r="P95" s="6"/>
      <c r="S95" s="6"/>
    </row>
    <row r="96" spans="1:19" s="12" customFormat="1" x14ac:dyDescent="0.35">
      <c r="A96" s="25" t="s">
        <v>61</v>
      </c>
      <c r="B96" s="25" t="s">
        <v>49</v>
      </c>
      <c r="C96"/>
      <c r="D96" s="26">
        <f>IF(C91="Al",N$48,N$55)</f>
        <v>0.50857940615180453</v>
      </c>
      <c r="E96"/>
      <c r="F96"/>
      <c r="G96"/>
      <c r="H96"/>
      <c r="I96"/>
      <c r="J96"/>
      <c r="K96" s="6"/>
      <c r="L96" s="6"/>
      <c r="M96" s="6"/>
      <c r="N96" s="6"/>
      <c r="O96" s="6"/>
      <c r="P96" s="6"/>
      <c r="S96" s="6"/>
    </row>
    <row r="97" spans="1:19" s="12" customFormat="1" x14ac:dyDescent="0.35">
      <c r="A97" s="25" t="s">
        <v>62</v>
      </c>
      <c r="B97" s="25" t="s">
        <v>16</v>
      </c>
      <c r="C97" t="s">
        <v>28</v>
      </c>
      <c r="D97" s="26">
        <f>IF(C97="Al",N$43,N$50)</f>
        <v>0.2839220801541476</v>
      </c>
      <c r="E97"/>
      <c r="F97"/>
      <c r="G97"/>
      <c r="H97"/>
      <c r="I97"/>
      <c r="J97"/>
      <c r="K97" s="6"/>
      <c r="L97" s="6"/>
      <c r="M97" s="6"/>
      <c r="N97" s="6"/>
      <c r="O97" s="6"/>
      <c r="P97" s="6"/>
      <c r="S97" s="6"/>
    </row>
    <row r="98" spans="1:19" s="12" customFormat="1" x14ac:dyDescent="0.35">
      <c r="A98" s="25" t="s">
        <v>62</v>
      </c>
      <c r="B98" s="25" t="s">
        <v>13</v>
      </c>
      <c r="C98"/>
      <c r="D98" s="26">
        <f>IF(C97="Al",N$44,N$51)</f>
        <v>0.36536529266073814</v>
      </c>
      <c r="E98"/>
      <c r="F98"/>
      <c r="G98"/>
      <c r="H98"/>
      <c r="I98"/>
      <c r="J98"/>
      <c r="K98" s="6"/>
      <c r="L98" s="6"/>
      <c r="M98" s="6"/>
      <c r="N98" s="6"/>
      <c r="O98" s="6"/>
      <c r="P98" s="6"/>
      <c r="S98" s="6"/>
    </row>
    <row r="99" spans="1:19" s="12" customFormat="1" x14ac:dyDescent="0.35">
      <c r="A99" s="25" t="s">
        <v>62</v>
      </c>
      <c r="B99" s="25" t="s">
        <v>14</v>
      </c>
      <c r="C99"/>
      <c r="D99" s="26">
        <f>IF(C97="Al",N$45,N$52)</f>
        <v>0.35465838380316944</v>
      </c>
      <c r="E99"/>
      <c r="F99"/>
      <c r="G99"/>
      <c r="H99"/>
      <c r="I99"/>
      <c r="J99"/>
      <c r="K99" s="6"/>
      <c r="L99" s="6"/>
      <c r="M99" s="6"/>
      <c r="N99" s="6"/>
      <c r="O99" s="6"/>
      <c r="P99" s="6"/>
      <c r="S99" s="6"/>
    </row>
    <row r="100" spans="1:19" s="12" customFormat="1" x14ac:dyDescent="0.35">
      <c r="A100" s="25" t="s">
        <v>62</v>
      </c>
      <c r="B100" s="25" t="s">
        <v>48</v>
      </c>
      <c r="C100"/>
      <c r="D100" s="26">
        <f>IF(C97="Al",N$46,N$53)</f>
        <v>0.30996298202151712</v>
      </c>
      <c r="E100"/>
      <c r="F100"/>
      <c r="G100"/>
      <c r="H100"/>
      <c r="I100"/>
      <c r="J100"/>
      <c r="K100" s="6"/>
      <c r="L100" s="6"/>
      <c r="M100" s="6"/>
      <c r="N100" s="6"/>
      <c r="O100" s="6"/>
      <c r="P100" s="6"/>
      <c r="S100" s="6"/>
    </row>
    <row r="101" spans="1:19" s="12" customFormat="1" x14ac:dyDescent="0.35">
      <c r="A101" s="25" t="s">
        <v>62</v>
      </c>
      <c r="B101" s="25" t="s">
        <v>31</v>
      </c>
      <c r="C101"/>
      <c r="D101" s="26">
        <f>IF(C97="Al",N$47,N$54)</f>
        <v>0.36010478236927446</v>
      </c>
      <c r="E101"/>
      <c r="F101"/>
      <c r="G101"/>
      <c r="H101"/>
      <c r="I101"/>
      <c r="J101"/>
      <c r="K101" s="6"/>
      <c r="L101" s="6"/>
      <c r="M101" s="6"/>
      <c r="N101" s="6"/>
      <c r="O101" s="6"/>
      <c r="P101" s="6"/>
      <c r="S101" s="6"/>
    </row>
    <row r="102" spans="1:19" s="12" customFormat="1" x14ac:dyDescent="0.35">
      <c r="A102" s="25" t="s">
        <v>62</v>
      </c>
      <c r="B102" s="25" t="s">
        <v>49</v>
      </c>
      <c r="C102"/>
      <c r="D102" s="26">
        <f>IF(C97="Al",N$48,N$55)</f>
        <v>0.33549353305859436</v>
      </c>
      <c r="E102"/>
      <c r="F102"/>
      <c r="G102"/>
      <c r="H102"/>
      <c r="I102"/>
      <c r="J102"/>
      <c r="K102" s="6"/>
      <c r="L102" s="6"/>
      <c r="M102" s="6"/>
      <c r="N102" s="6"/>
      <c r="O102" s="6"/>
      <c r="P102" s="6"/>
      <c r="S102" s="6"/>
    </row>
    <row r="103" spans="1:19" s="12" customFormat="1" x14ac:dyDescent="0.35">
      <c r="A103" s="25" t="s">
        <v>63</v>
      </c>
      <c r="B103" s="25" t="s">
        <v>16</v>
      </c>
      <c r="C103" t="s">
        <v>27</v>
      </c>
      <c r="D103" s="26">
        <f>IF(C103="Al",N$43,N$50)</f>
        <v>0.42821748477161148</v>
      </c>
      <c r="E103"/>
      <c r="F103"/>
      <c r="G103"/>
      <c r="H103"/>
      <c r="I103"/>
      <c r="J103"/>
      <c r="K103" s="6"/>
      <c r="L103" s="6"/>
      <c r="M103" s="6"/>
      <c r="N103" s="6"/>
      <c r="O103" s="6"/>
      <c r="P103" s="6"/>
      <c r="S103" s="6"/>
    </row>
    <row r="104" spans="1:19" s="12" customFormat="1" x14ac:dyDescent="0.35">
      <c r="A104" s="25" t="s">
        <v>63</v>
      </c>
      <c r="B104" s="25" t="s">
        <v>13</v>
      </c>
      <c r="C104"/>
      <c r="D104" s="26">
        <f>IF(C103="Al",N$44,N$51)</f>
        <v>0.55530426073901928</v>
      </c>
      <c r="E104"/>
      <c r="F104"/>
      <c r="G104"/>
      <c r="H104"/>
      <c r="I104"/>
      <c r="J104"/>
      <c r="K104" s="6"/>
      <c r="L104" s="6"/>
      <c r="M104" s="6"/>
      <c r="N104" s="6"/>
      <c r="O104" s="6"/>
      <c r="P104" s="6"/>
      <c r="S104" s="6"/>
    </row>
    <row r="105" spans="1:19" s="12" customFormat="1" x14ac:dyDescent="0.35">
      <c r="A105" s="25" t="s">
        <v>63</v>
      </c>
      <c r="B105" s="25" t="s">
        <v>14</v>
      </c>
      <c r="C105"/>
      <c r="D105" s="26">
        <f>IF(C103="Al",N$45,N$52)</f>
        <v>0.53854280279231548</v>
      </c>
      <c r="E105"/>
      <c r="F105"/>
      <c r="G105"/>
      <c r="H105"/>
      <c r="I105"/>
      <c r="J105"/>
      <c r="K105" s="6"/>
      <c r="L105" s="6"/>
      <c r="M105" s="6"/>
      <c r="N105" s="6"/>
      <c r="O105" s="6"/>
      <c r="P105" s="6"/>
      <c r="S105" s="6"/>
    </row>
    <row r="106" spans="1:19" s="12" customFormat="1" x14ac:dyDescent="0.35">
      <c r="A106" s="25" t="s">
        <v>63</v>
      </c>
      <c r="B106" s="25" t="s">
        <v>48</v>
      </c>
      <c r="C106"/>
      <c r="D106" s="26">
        <f>IF(C103="Al",N$46,N$53)</f>
        <v>0.46874505158163876</v>
      </c>
      <c r="E106"/>
      <c r="F106"/>
      <c r="G106"/>
      <c r="H106"/>
      <c r="I106"/>
      <c r="J106"/>
      <c r="K106" s="6"/>
      <c r="L106" s="6"/>
      <c r="M106" s="6"/>
      <c r="N106" s="6"/>
      <c r="O106" s="6"/>
      <c r="P106" s="6"/>
      <c r="S106" s="6"/>
    </row>
    <row r="107" spans="1:19" s="12" customFormat="1" x14ac:dyDescent="0.35">
      <c r="A107" s="25" t="s">
        <v>63</v>
      </c>
      <c r="B107" s="25" t="s">
        <v>31</v>
      </c>
      <c r="C107"/>
      <c r="D107" s="26">
        <f>IF(C103="Al",N$47,N$54)</f>
        <v>0.54706713537137552</v>
      </c>
      <c r="E107"/>
      <c r="F107"/>
      <c r="G107"/>
      <c r="H107"/>
      <c r="I107"/>
      <c r="J107"/>
      <c r="K107" s="6"/>
      <c r="L107" s="6"/>
      <c r="M107" s="6"/>
      <c r="N107" s="6"/>
      <c r="O107" s="6"/>
      <c r="P107" s="6"/>
      <c r="S107" s="6"/>
    </row>
    <row r="108" spans="1:19" s="12" customFormat="1" x14ac:dyDescent="0.35">
      <c r="A108" s="25" t="s">
        <v>63</v>
      </c>
      <c r="B108" s="25" t="s">
        <v>49</v>
      </c>
      <c r="C108"/>
      <c r="D108" s="26">
        <f>IF(C103="Al",N$48,N$55)</f>
        <v>0.50857940615180453</v>
      </c>
      <c r="E108"/>
      <c r="F108"/>
      <c r="G108"/>
      <c r="H108"/>
      <c r="I108"/>
      <c r="J108"/>
      <c r="K108" s="6"/>
      <c r="L108" s="6"/>
      <c r="M108" s="6"/>
      <c r="N108" s="6"/>
      <c r="O108" s="6"/>
      <c r="P108" s="6"/>
      <c r="S108" s="6"/>
    </row>
    <row r="109" spans="1:19" s="12" customFormat="1" x14ac:dyDescent="0.35">
      <c r="A109" s="25" t="s">
        <v>64</v>
      </c>
      <c r="B109" s="25" t="s">
        <v>16</v>
      </c>
      <c r="C109" t="s">
        <v>27</v>
      </c>
      <c r="D109" s="26">
        <f>IF(C109="Al",N$43,N$50)</f>
        <v>0.42821748477161148</v>
      </c>
      <c r="E109"/>
      <c r="F109"/>
      <c r="G109"/>
      <c r="H109"/>
      <c r="I109"/>
      <c r="J109"/>
      <c r="K109" s="6"/>
      <c r="L109" s="6"/>
      <c r="M109" s="6"/>
      <c r="N109" s="6"/>
      <c r="O109" s="6"/>
      <c r="P109" s="6"/>
      <c r="S109" s="6"/>
    </row>
    <row r="110" spans="1:19" s="12" customFormat="1" x14ac:dyDescent="0.35">
      <c r="A110" s="25" t="s">
        <v>64</v>
      </c>
      <c r="B110" s="25" t="s">
        <v>13</v>
      </c>
      <c r="C110"/>
      <c r="D110" s="26">
        <f>IF(C109="Al",N$44,N$51)</f>
        <v>0.55530426073901928</v>
      </c>
      <c r="E110"/>
      <c r="F110"/>
      <c r="G110"/>
      <c r="H110"/>
      <c r="I110"/>
      <c r="J110"/>
      <c r="K110" s="6"/>
      <c r="L110" s="6"/>
      <c r="M110" s="6"/>
      <c r="N110" s="6"/>
      <c r="O110" s="6"/>
      <c r="P110" s="6"/>
      <c r="S110" s="6"/>
    </row>
    <row r="111" spans="1:19" s="12" customFormat="1" x14ac:dyDescent="0.35">
      <c r="A111" s="25" t="s">
        <v>64</v>
      </c>
      <c r="B111" s="25" t="s">
        <v>14</v>
      </c>
      <c r="C111"/>
      <c r="D111" s="26">
        <f>IF(C109="Al",N$45,N$52)</f>
        <v>0.53854280279231548</v>
      </c>
      <c r="E111"/>
      <c r="F111"/>
      <c r="G111"/>
      <c r="H111"/>
      <c r="I111"/>
      <c r="J111"/>
      <c r="K111" s="6"/>
      <c r="L111" s="6"/>
      <c r="M111" s="6"/>
      <c r="N111" s="6"/>
      <c r="O111" s="6"/>
      <c r="P111" s="6"/>
      <c r="S111" s="6"/>
    </row>
    <row r="112" spans="1:19" s="12" customFormat="1" x14ac:dyDescent="0.35">
      <c r="A112" s="25" t="s">
        <v>64</v>
      </c>
      <c r="B112" s="25" t="s">
        <v>48</v>
      </c>
      <c r="C112"/>
      <c r="D112" s="26">
        <f>IF(C109="Al",N$46,N$53)</f>
        <v>0.46874505158163876</v>
      </c>
      <c r="E112"/>
      <c r="F112"/>
      <c r="G112"/>
      <c r="H112"/>
      <c r="I112"/>
      <c r="J112"/>
      <c r="K112" s="6"/>
      <c r="L112" s="6"/>
      <c r="M112" s="6"/>
      <c r="N112" s="6"/>
      <c r="O112" s="6"/>
      <c r="P112" s="6"/>
      <c r="S112" s="6"/>
    </row>
    <row r="113" spans="1:19" s="12" customFormat="1" x14ac:dyDescent="0.35">
      <c r="A113" s="25" t="s">
        <v>64</v>
      </c>
      <c r="B113" s="25" t="s">
        <v>31</v>
      </c>
      <c r="C113"/>
      <c r="D113" s="26">
        <f>IF(C109="Al",N$47,N$54)</f>
        <v>0.54706713537137552</v>
      </c>
      <c r="E113"/>
      <c r="F113"/>
      <c r="G113"/>
      <c r="H113"/>
      <c r="I113"/>
      <c r="J113"/>
      <c r="K113" s="6"/>
      <c r="L113" s="6"/>
      <c r="M113" s="6"/>
      <c r="N113" s="6"/>
      <c r="O113" s="6"/>
      <c r="P113" s="6"/>
      <c r="S113" s="6"/>
    </row>
    <row r="114" spans="1:19" s="12" customFormat="1" x14ac:dyDescent="0.35">
      <c r="A114" s="25" t="s">
        <v>64</v>
      </c>
      <c r="B114" s="25" t="s">
        <v>49</v>
      </c>
      <c r="C114"/>
      <c r="D114" s="26">
        <f>IF(C109="Al",N$48,N$55)</f>
        <v>0.50857940615180453</v>
      </c>
      <c r="E114"/>
      <c r="F114"/>
      <c r="G114"/>
      <c r="H114"/>
      <c r="I114"/>
      <c r="J114"/>
      <c r="K114" s="6"/>
      <c r="L114" s="6"/>
      <c r="M114" s="6"/>
      <c r="N114" s="6"/>
      <c r="O114" s="6"/>
      <c r="P114" s="6"/>
      <c r="S114" s="6"/>
    </row>
    <row r="115" spans="1:19" s="12" customFormat="1" x14ac:dyDescent="0.35">
      <c r="A115" s="25" t="s">
        <v>65</v>
      </c>
      <c r="B115" s="25" t="s">
        <v>16</v>
      </c>
      <c r="C115" t="s">
        <v>27</v>
      </c>
      <c r="D115" s="26">
        <f>IF(C115="Al",N$43,N$50)</f>
        <v>0.42821748477161148</v>
      </c>
      <c r="E115"/>
      <c r="F115"/>
      <c r="G115"/>
      <c r="H115"/>
      <c r="I115"/>
      <c r="K115" s="6"/>
      <c r="L115" s="6"/>
      <c r="M115" s="6"/>
      <c r="N115" s="21"/>
      <c r="O115" s="36"/>
      <c r="P115" s="19"/>
    </row>
    <row r="116" spans="1:19" s="12" customFormat="1" x14ac:dyDescent="0.35">
      <c r="A116" s="25" t="s">
        <v>65</v>
      </c>
      <c r="B116" s="25" t="s">
        <v>13</v>
      </c>
      <c r="C116"/>
      <c r="D116" s="26">
        <f>IF(C115="Al",N$44,N$51)</f>
        <v>0.55530426073901928</v>
      </c>
      <c r="E116"/>
      <c r="F116"/>
      <c r="G116"/>
      <c r="H116"/>
      <c r="I116"/>
      <c r="K116" s="6"/>
      <c r="L116" s="6"/>
      <c r="M116" s="6"/>
      <c r="N116" s="21"/>
      <c r="P116" s="19"/>
    </row>
    <row r="117" spans="1:19" s="12" customFormat="1" x14ac:dyDescent="0.35">
      <c r="A117" s="25" t="s">
        <v>65</v>
      </c>
      <c r="B117" s="25" t="s">
        <v>14</v>
      </c>
      <c r="C117"/>
      <c r="D117" s="26">
        <f>IF(C115="Al",N$45,N$52)</f>
        <v>0.53854280279231548</v>
      </c>
      <c r="E117"/>
      <c r="F117"/>
      <c r="G117"/>
      <c r="H117"/>
      <c r="I117"/>
      <c r="K117" s="6"/>
      <c r="L117" s="6"/>
      <c r="M117" s="6"/>
      <c r="N117" s="21"/>
      <c r="P117" s="19"/>
    </row>
    <row r="118" spans="1:19" s="12" customFormat="1" x14ac:dyDescent="0.35">
      <c r="A118" s="25" t="s">
        <v>65</v>
      </c>
      <c r="B118" s="25" t="s">
        <v>48</v>
      </c>
      <c r="C118"/>
      <c r="D118" s="26">
        <f>IF(C115="Al",N$46,N$53)</f>
        <v>0.46874505158163876</v>
      </c>
      <c r="E118"/>
      <c r="F118"/>
      <c r="G118"/>
      <c r="H118"/>
      <c r="I118"/>
      <c r="K118" s="6"/>
      <c r="L118" s="6"/>
      <c r="M118" s="6"/>
      <c r="N118" s="21"/>
      <c r="O118" s="6"/>
      <c r="P118" s="19"/>
    </row>
    <row r="119" spans="1:19" s="12" customFormat="1" x14ac:dyDescent="0.35">
      <c r="A119" s="25" t="s">
        <v>65</v>
      </c>
      <c r="B119" s="25" t="s">
        <v>31</v>
      </c>
      <c r="C119"/>
      <c r="D119" s="26">
        <f>IF(C115="Al",N$47,N$54)</f>
        <v>0.54706713537137552</v>
      </c>
      <c r="E119"/>
      <c r="F119"/>
      <c r="G119"/>
      <c r="H119"/>
      <c r="I119"/>
      <c r="K119" s="6"/>
      <c r="L119" s="6"/>
      <c r="M119" s="6"/>
      <c r="N119" s="21"/>
      <c r="O119" s="21"/>
      <c r="P119" s="19"/>
    </row>
    <row r="120" spans="1:19" s="12" customFormat="1" x14ac:dyDescent="0.35">
      <c r="A120" s="25" t="s">
        <v>65</v>
      </c>
      <c r="B120" s="25" t="s">
        <v>49</v>
      </c>
      <c r="C120"/>
      <c r="D120" s="26">
        <f>IF(C115="Al",N$48,N$55)</f>
        <v>0.50857940615180453</v>
      </c>
      <c r="E120"/>
      <c r="F120"/>
      <c r="G120"/>
      <c r="H120"/>
      <c r="I120"/>
      <c r="K120" s="6"/>
      <c r="L120" s="6"/>
      <c r="M120" s="6"/>
      <c r="N120" s="21"/>
      <c r="O120" s="21"/>
      <c r="P120" s="19"/>
    </row>
    <row r="121" spans="1:19" s="12" customFormat="1" x14ac:dyDescent="0.35">
      <c r="A121" s="25" t="s">
        <v>66</v>
      </c>
      <c r="B121" s="25" t="s">
        <v>16</v>
      </c>
      <c r="C121" t="s">
        <v>27</v>
      </c>
      <c r="D121" s="26">
        <f>IF(C121="Al",N$43,N$50)</f>
        <v>0.42821748477161148</v>
      </c>
      <c r="E121"/>
      <c r="F121"/>
      <c r="G121"/>
      <c r="H121"/>
      <c r="I121"/>
      <c r="K121" s="6"/>
      <c r="L121" s="6"/>
      <c r="M121" s="6"/>
    </row>
    <row r="122" spans="1:19" s="12" customFormat="1" x14ac:dyDescent="0.35">
      <c r="A122" s="25" t="s">
        <v>66</v>
      </c>
      <c r="B122" s="25" t="s">
        <v>13</v>
      </c>
      <c r="C122"/>
      <c r="D122" s="26">
        <f>IF(C121="Al",N$44,N$51)</f>
        <v>0.55530426073901928</v>
      </c>
      <c r="E122"/>
      <c r="F122"/>
      <c r="G122"/>
      <c r="H122"/>
      <c r="I122"/>
      <c r="K122" s="6"/>
      <c r="L122" s="6"/>
      <c r="M122" s="6"/>
      <c r="N122" s="21"/>
      <c r="P122" s="19"/>
    </row>
    <row r="123" spans="1:19" s="12" customFormat="1" x14ac:dyDescent="0.35">
      <c r="A123" s="25" t="s">
        <v>66</v>
      </c>
      <c r="B123" s="25" t="s">
        <v>14</v>
      </c>
      <c r="C123"/>
      <c r="D123" s="26">
        <f>IF(C121="Al",N$45,N$52)</f>
        <v>0.53854280279231548</v>
      </c>
      <c r="E123"/>
      <c r="F123"/>
      <c r="G123"/>
      <c r="H123"/>
      <c r="I123"/>
      <c r="K123" s="6"/>
      <c r="L123" s="6"/>
      <c r="M123" s="6"/>
      <c r="N123" s="21"/>
      <c r="P123" s="19"/>
    </row>
    <row r="124" spans="1:19" s="12" customFormat="1" x14ac:dyDescent="0.35">
      <c r="A124" s="25" t="s">
        <v>66</v>
      </c>
      <c r="B124" s="25" t="s">
        <v>48</v>
      </c>
      <c r="C124"/>
      <c r="D124" s="26">
        <f>IF(C121="Al",N$46,N$53)</f>
        <v>0.46874505158163876</v>
      </c>
      <c r="E124"/>
      <c r="F124"/>
      <c r="G124"/>
      <c r="H124"/>
      <c r="I124"/>
      <c r="K124" s="6"/>
      <c r="L124" s="6"/>
      <c r="M124" s="6"/>
      <c r="N124" s="21"/>
      <c r="P124" s="19"/>
    </row>
    <row r="125" spans="1:19" s="12" customFormat="1" x14ac:dyDescent="0.35">
      <c r="A125" s="25" t="s">
        <v>66</v>
      </c>
      <c r="B125" s="25" t="s">
        <v>31</v>
      </c>
      <c r="C125"/>
      <c r="D125" s="26">
        <f>IF(C121="Al",N$47,N$54)</f>
        <v>0.54706713537137552</v>
      </c>
      <c r="E125"/>
      <c r="F125"/>
      <c r="G125"/>
      <c r="H125"/>
      <c r="I125"/>
      <c r="K125" s="6"/>
      <c r="L125" s="6"/>
      <c r="M125" s="6"/>
      <c r="N125" s="21"/>
      <c r="O125" s="21"/>
      <c r="P125" s="19"/>
    </row>
    <row r="126" spans="1:19" s="12" customFormat="1" x14ac:dyDescent="0.35">
      <c r="A126" s="25" t="s">
        <v>66</v>
      </c>
      <c r="B126" s="25" t="s">
        <v>49</v>
      </c>
      <c r="C126"/>
      <c r="D126" s="26">
        <f>IF(C121="Al",N$48,N$55)</f>
        <v>0.50857940615180453</v>
      </c>
      <c r="E126"/>
      <c r="F126"/>
      <c r="G126"/>
      <c r="H126"/>
      <c r="I126"/>
      <c r="K126" s="6"/>
      <c r="L126" s="6"/>
      <c r="M126" s="6"/>
      <c r="N126" s="21"/>
      <c r="P126" s="19"/>
    </row>
    <row r="127" spans="1:19" s="12" customFormat="1" x14ac:dyDescent="0.35">
      <c r="A127" s="25" t="s">
        <v>67</v>
      </c>
      <c r="B127" s="25" t="s">
        <v>16</v>
      </c>
      <c r="C127" t="s">
        <v>27</v>
      </c>
      <c r="D127" s="26">
        <f>IF(C127="Al",N$43,N$50)</f>
        <v>0.42821748477161148</v>
      </c>
      <c r="E127"/>
      <c r="F127"/>
      <c r="G127"/>
      <c r="H127"/>
      <c r="I127"/>
      <c r="K127" s="6"/>
      <c r="L127" s="6"/>
      <c r="M127" s="6"/>
      <c r="N127" s="21"/>
      <c r="O127" s="21"/>
      <c r="P127" s="19"/>
    </row>
    <row r="128" spans="1:19" s="12" customFormat="1" x14ac:dyDescent="0.35">
      <c r="A128" s="25" t="s">
        <v>67</v>
      </c>
      <c r="B128" s="25" t="s">
        <v>13</v>
      </c>
      <c r="C128"/>
      <c r="D128" s="26">
        <f>IF(C127="Al",N$44,N$51)</f>
        <v>0.55530426073901928</v>
      </c>
      <c r="E128"/>
      <c r="F128"/>
      <c r="G128"/>
      <c r="H128"/>
      <c r="I128"/>
      <c r="J128"/>
      <c r="K128" s="6"/>
      <c r="L128" s="6"/>
      <c r="M128" s="6"/>
      <c r="N128" s="6"/>
      <c r="O128" s="6"/>
      <c r="P128" s="6"/>
      <c r="S128" s="6"/>
    </row>
    <row r="129" spans="1:19" s="12" customFormat="1" x14ac:dyDescent="0.35">
      <c r="A129" s="25" t="s">
        <v>67</v>
      </c>
      <c r="B129" s="25" t="s">
        <v>14</v>
      </c>
      <c r="C129"/>
      <c r="D129" s="26">
        <f>IF(C127="Al",N$45,N$52)</f>
        <v>0.53854280279231548</v>
      </c>
      <c r="E129"/>
      <c r="F129"/>
      <c r="G129"/>
      <c r="H129"/>
      <c r="I129"/>
      <c r="J129"/>
      <c r="K129" s="6"/>
      <c r="L129" s="6"/>
      <c r="M129" s="6"/>
      <c r="N129" s="6"/>
      <c r="O129" s="6"/>
      <c r="P129" s="6"/>
      <c r="S129" s="6"/>
    </row>
    <row r="130" spans="1:19" s="12" customFormat="1" x14ac:dyDescent="0.35">
      <c r="A130" s="25" t="s">
        <v>67</v>
      </c>
      <c r="B130" s="25" t="s">
        <v>48</v>
      </c>
      <c r="C130"/>
      <c r="D130" s="26">
        <f>IF(C127="Al",N$46,N$53)</f>
        <v>0.46874505158163876</v>
      </c>
      <c r="E130"/>
      <c r="F130"/>
      <c r="G130"/>
      <c r="H130"/>
      <c r="I130"/>
      <c r="J130"/>
      <c r="K130" s="6"/>
      <c r="L130" s="6"/>
      <c r="M130" s="6"/>
      <c r="N130" s="6"/>
      <c r="O130" s="6"/>
      <c r="P130" s="6"/>
      <c r="S130" s="6"/>
    </row>
    <row r="131" spans="1:19" s="12" customFormat="1" x14ac:dyDescent="0.35">
      <c r="A131" s="25" t="s">
        <v>67</v>
      </c>
      <c r="B131" s="25" t="s">
        <v>31</v>
      </c>
      <c r="C131"/>
      <c r="D131" s="26">
        <f>IF(C127="Al",N$47,N$54)</f>
        <v>0.54706713537137552</v>
      </c>
      <c r="E131"/>
      <c r="F131"/>
      <c r="G131"/>
      <c r="H131"/>
      <c r="I131"/>
      <c r="J131"/>
      <c r="K131" s="6"/>
      <c r="L131" s="6"/>
      <c r="M131" s="6"/>
      <c r="N131" s="6"/>
      <c r="O131" s="6"/>
      <c r="P131" s="6"/>
      <c r="S131" s="6"/>
    </row>
    <row r="132" spans="1:19" s="12" customFormat="1" x14ac:dyDescent="0.35">
      <c r="A132" s="25" t="s">
        <v>67</v>
      </c>
      <c r="B132" s="25" t="s">
        <v>49</v>
      </c>
      <c r="C132"/>
      <c r="D132" s="26">
        <f>IF(C127="Al",N$48,N$55)</f>
        <v>0.50857940615180453</v>
      </c>
      <c r="E132"/>
      <c r="F132"/>
      <c r="G132"/>
      <c r="H132"/>
      <c r="I132"/>
      <c r="J132"/>
      <c r="K132" s="6"/>
      <c r="L132" s="6"/>
      <c r="M132" s="6"/>
      <c r="N132" s="6"/>
      <c r="O132" s="6"/>
      <c r="P132" s="6"/>
      <c r="S132" s="6"/>
    </row>
    <row r="133" spans="1:19" s="12" customFormat="1" x14ac:dyDescent="0.35">
      <c r="A133" s="25" t="s">
        <v>68</v>
      </c>
      <c r="B133" s="25" t="s">
        <v>16</v>
      </c>
      <c r="C133" t="s">
        <v>27</v>
      </c>
      <c r="D133" s="26">
        <f>IF(C133="Al",N$43,N$50)</f>
        <v>0.42821748477161148</v>
      </c>
      <c r="E133"/>
      <c r="F133"/>
      <c r="G133"/>
      <c r="H133"/>
      <c r="I133"/>
      <c r="J133"/>
      <c r="K133" s="6"/>
      <c r="L133" s="6"/>
      <c r="M133" s="6"/>
      <c r="N133" s="6"/>
      <c r="O133" s="6"/>
      <c r="P133" s="6"/>
      <c r="S133" s="6"/>
    </row>
    <row r="134" spans="1:19" s="12" customFormat="1" x14ac:dyDescent="0.35">
      <c r="A134" s="25" t="s">
        <v>68</v>
      </c>
      <c r="B134" s="25" t="s">
        <v>13</v>
      </c>
      <c r="C134"/>
      <c r="D134" s="26">
        <f>IF(C133="Al",N$44,N$51)</f>
        <v>0.55530426073901928</v>
      </c>
      <c r="E134"/>
      <c r="F134"/>
      <c r="G134"/>
      <c r="H134"/>
      <c r="I134"/>
      <c r="J134"/>
      <c r="K134" s="6"/>
      <c r="L134" s="6"/>
      <c r="M134" s="6"/>
      <c r="N134" s="6"/>
      <c r="O134" s="6"/>
      <c r="P134" s="6"/>
      <c r="S134" s="6"/>
    </row>
    <row r="135" spans="1:19" s="12" customFormat="1" x14ac:dyDescent="0.35">
      <c r="A135" s="25" t="s">
        <v>68</v>
      </c>
      <c r="B135" s="25" t="s">
        <v>14</v>
      </c>
      <c r="C135"/>
      <c r="D135" s="26">
        <f>IF(C133="Al",N$45,N$52)</f>
        <v>0.53854280279231548</v>
      </c>
      <c r="E135"/>
      <c r="F135"/>
      <c r="G135"/>
      <c r="H135"/>
      <c r="I135"/>
      <c r="J135"/>
      <c r="K135" s="6"/>
      <c r="L135" s="6"/>
      <c r="M135" s="6"/>
      <c r="N135" s="6"/>
      <c r="O135" s="6"/>
      <c r="P135" s="6"/>
      <c r="S135" s="6"/>
    </row>
    <row r="136" spans="1:19" s="12" customFormat="1" x14ac:dyDescent="0.35">
      <c r="A136" s="25" t="s">
        <v>68</v>
      </c>
      <c r="B136" s="25" t="s">
        <v>48</v>
      </c>
      <c r="C136"/>
      <c r="D136" s="26">
        <f>IF(C133="Al",N$46,N$53)</f>
        <v>0.46874505158163876</v>
      </c>
      <c r="E136"/>
      <c r="F136"/>
      <c r="G136"/>
      <c r="H136"/>
      <c r="I136"/>
      <c r="J136"/>
      <c r="K136" s="6"/>
      <c r="L136" s="6"/>
      <c r="M136" s="6"/>
      <c r="N136" s="6"/>
      <c r="O136" s="6"/>
      <c r="P136" s="6"/>
      <c r="S136" s="6"/>
    </row>
    <row r="137" spans="1:19" s="12" customFormat="1" x14ac:dyDescent="0.35">
      <c r="A137" s="25" t="s">
        <v>68</v>
      </c>
      <c r="B137" s="25" t="s">
        <v>31</v>
      </c>
      <c r="C137"/>
      <c r="D137" s="26">
        <f>IF(C133="Al",N$47,N$54)</f>
        <v>0.54706713537137552</v>
      </c>
      <c r="E137"/>
      <c r="F137"/>
      <c r="G137"/>
      <c r="H137"/>
      <c r="I137"/>
      <c r="J137"/>
      <c r="K137" s="6"/>
      <c r="L137" s="6"/>
      <c r="M137" s="6"/>
      <c r="N137" s="6"/>
      <c r="O137" s="6"/>
      <c r="P137" s="6"/>
      <c r="S137" s="6"/>
    </row>
    <row r="138" spans="1:19" s="12" customFormat="1" x14ac:dyDescent="0.35">
      <c r="A138" s="25" t="s">
        <v>68</v>
      </c>
      <c r="B138" s="25" t="s">
        <v>49</v>
      </c>
      <c r="C138"/>
      <c r="D138" s="26">
        <f>IF(C133="Al",N$48,N$55)</f>
        <v>0.50857940615180453</v>
      </c>
      <c r="E138"/>
      <c r="F138"/>
      <c r="G138"/>
      <c r="H138"/>
      <c r="I138"/>
      <c r="J138"/>
      <c r="K138" s="6"/>
      <c r="L138" s="6"/>
      <c r="M138" s="6"/>
      <c r="N138" s="6"/>
      <c r="O138" s="6"/>
      <c r="P138" s="6"/>
      <c r="S138" s="6"/>
    </row>
    <row r="139" spans="1:19" s="12" customFormat="1" x14ac:dyDescent="0.35">
      <c r="A139" s="25" t="s">
        <v>69</v>
      </c>
      <c r="B139" s="25" t="s">
        <v>16</v>
      </c>
      <c r="C139" t="s">
        <v>27</v>
      </c>
      <c r="D139" s="26">
        <f>IF(C139="Al",N$43,N$50)</f>
        <v>0.42821748477161148</v>
      </c>
      <c r="E139"/>
      <c r="F139"/>
      <c r="G139"/>
      <c r="H139"/>
      <c r="I139"/>
      <c r="J139"/>
      <c r="K139" s="6"/>
      <c r="L139" s="6"/>
      <c r="M139" s="6"/>
      <c r="N139" s="6"/>
      <c r="O139" s="6"/>
      <c r="P139" s="6"/>
      <c r="S139" s="6"/>
    </row>
    <row r="140" spans="1:19" s="12" customFormat="1" x14ac:dyDescent="0.35">
      <c r="A140" s="25" t="s">
        <v>69</v>
      </c>
      <c r="B140" s="25" t="s">
        <v>13</v>
      </c>
      <c r="C140"/>
      <c r="D140" s="26">
        <f>IF(C139="Al",N$44,N$51)</f>
        <v>0.55530426073901928</v>
      </c>
      <c r="E140"/>
      <c r="F140"/>
      <c r="G140"/>
      <c r="H140"/>
      <c r="I140"/>
      <c r="J140"/>
      <c r="K140" s="6"/>
      <c r="L140" s="6"/>
      <c r="M140" s="6"/>
      <c r="N140" s="6"/>
      <c r="O140" s="6"/>
      <c r="P140" s="6"/>
      <c r="S140" s="6"/>
    </row>
    <row r="141" spans="1:19" s="12" customFormat="1" x14ac:dyDescent="0.35">
      <c r="A141" s="25" t="s">
        <v>69</v>
      </c>
      <c r="B141" s="25" t="s">
        <v>14</v>
      </c>
      <c r="C141"/>
      <c r="D141" s="26">
        <f>IF(C139="Al",N$45,N$52)</f>
        <v>0.53854280279231548</v>
      </c>
      <c r="E141"/>
      <c r="F141"/>
      <c r="G141"/>
      <c r="H141"/>
      <c r="I141"/>
      <c r="J141"/>
      <c r="K141"/>
      <c r="L141"/>
      <c r="M141"/>
      <c r="N141"/>
      <c r="O141"/>
      <c r="P141"/>
      <c r="S141"/>
    </row>
    <row r="142" spans="1:19" s="12" customFormat="1" x14ac:dyDescent="0.35">
      <c r="A142" s="25" t="s">
        <v>69</v>
      </c>
      <c r="B142" s="25" t="s">
        <v>48</v>
      </c>
      <c r="C142"/>
      <c r="D142" s="26">
        <f>IF(C139="Al",N$46,N$53)</f>
        <v>0.46874505158163876</v>
      </c>
      <c r="E142"/>
      <c r="F142"/>
      <c r="G142"/>
      <c r="H142"/>
      <c r="I142"/>
      <c r="J142"/>
      <c r="K142"/>
      <c r="L142"/>
      <c r="M142"/>
      <c r="N142"/>
      <c r="O142"/>
      <c r="P142"/>
      <c r="S142"/>
    </row>
    <row r="143" spans="1:19" s="12" customFormat="1" x14ac:dyDescent="0.35">
      <c r="A143" s="25" t="s">
        <v>69</v>
      </c>
      <c r="B143" s="25" t="s">
        <v>31</v>
      </c>
      <c r="C143"/>
      <c r="D143" s="26">
        <f>IF(C139="Al",N$47,N$54)</f>
        <v>0.54706713537137552</v>
      </c>
      <c r="E143"/>
      <c r="F143"/>
      <c r="G143"/>
      <c r="H143"/>
      <c r="I143"/>
      <c r="J143"/>
      <c r="K143"/>
      <c r="L143"/>
      <c r="M143"/>
      <c r="N143"/>
      <c r="O143"/>
      <c r="P143"/>
      <c r="S143"/>
    </row>
    <row r="144" spans="1:19" s="12" customFormat="1" x14ac:dyDescent="0.35">
      <c r="A144" s="25" t="s">
        <v>69</v>
      </c>
      <c r="B144" s="25" t="s">
        <v>49</v>
      </c>
      <c r="C144"/>
      <c r="D144" s="26">
        <f>IF(C139="Al",N$48,N$55)</f>
        <v>0.50857940615180453</v>
      </c>
      <c r="E144"/>
      <c r="F144"/>
      <c r="G144"/>
      <c r="H144"/>
      <c r="I144"/>
      <c r="J144"/>
      <c r="K144"/>
      <c r="L144"/>
      <c r="M144"/>
      <c r="N144"/>
      <c r="O144"/>
      <c r="P144"/>
      <c r="S144"/>
    </row>
    <row r="145" spans="1:19" s="12" customFormat="1" x14ac:dyDescent="0.35">
      <c r="A145" s="25" t="s">
        <v>70</v>
      </c>
      <c r="B145" s="25" t="s">
        <v>16</v>
      </c>
      <c r="C145" t="s">
        <v>27</v>
      </c>
      <c r="D145" s="26">
        <f>IF(C145="Al",N$43,N$50)</f>
        <v>0.42821748477161148</v>
      </c>
      <c r="E145"/>
      <c r="F145"/>
      <c r="G145"/>
      <c r="H145"/>
      <c r="I145"/>
      <c r="J145"/>
      <c r="K145"/>
      <c r="L145"/>
      <c r="M145"/>
      <c r="N145"/>
      <c r="O145"/>
      <c r="P145"/>
      <c r="S145"/>
    </row>
    <row r="146" spans="1:19" s="12" customFormat="1" x14ac:dyDescent="0.35">
      <c r="A146" s="25" t="s">
        <v>70</v>
      </c>
      <c r="B146" s="25" t="s">
        <v>13</v>
      </c>
      <c r="C146"/>
      <c r="D146" s="26">
        <f>IF(C145="Al",N$44,N$51)</f>
        <v>0.55530426073901928</v>
      </c>
      <c r="E146"/>
      <c r="F146"/>
      <c r="G146"/>
      <c r="H146"/>
      <c r="I146"/>
      <c r="J146"/>
      <c r="K146"/>
      <c r="L146"/>
      <c r="M146"/>
      <c r="N146"/>
      <c r="O146"/>
      <c r="P146"/>
      <c r="S146"/>
    </row>
    <row r="147" spans="1:19" s="12" customFormat="1" x14ac:dyDescent="0.35">
      <c r="A147" s="25" t="s">
        <v>70</v>
      </c>
      <c r="B147" s="25" t="s">
        <v>14</v>
      </c>
      <c r="C147"/>
      <c r="D147" s="26">
        <f>IF(C145="Al",N$45,N$52)</f>
        <v>0.53854280279231548</v>
      </c>
      <c r="E147"/>
      <c r="F147"/>
      <c r="G147"/>
      <c r="H147"/>
      <c r="I147"/>
      <c r="J147"/>
      <c r="K147"/>
      <c r="L147"/>
      <c r="M147"/>
      <c r="N147"/>
      <c r="O147"/>
      <c r="P147"/>
      <c r="S147"/>
    </row>
    <row r="148" spans="1:19" s="12" customFormat="1" x14ac:dyDescent="0.35">
      <c r="A148" s="25" t="s">
        <v>70</v>
      </c>
      <c r="B148" s="25" t="s">
        <v>48</v>
      </c>
      <c r="C148"/>
      <c r="D148" s="26">
        <f>IF(C145="Al",N$46,N$53)</f>
        <v>0.46874505158163876</v>
      </c>
      <c r="E148"/>
      <c r="F148"/>
      <c r="G148"/>
      <c r="H148"/>
      <c r="I148"/>
      <c r="J148"/>
      <c r="K148"/>
      <c r="L148"/>
      <c r="M148"/>
      <c r="N148"/>
      <c r="O148"/>
      <c r="P148"/>
      <c r="S148"/>
    </row>
    <row r="149" spans="1:19" s="12" customFormat="1" x14ac:dyDescent="0.35">
      <c r="A149" s="25" t="s">
        <v>70</v>
      </c>
      <c r="B149" s="25" t="s">
        <v>31</v>
      </c>
      <c r="C149"/>
      <c r="D149" s="26">
        <f>IF(C145="Al",N$47,N$54)</f>
        <v>0.54706713537137552</v>
      </c>
      <c r="E149"/>
      <c r="F149" t="s">
        <v>27</v>
      </c>
      <c r="G149">
        <f>COUNTIF(C43:C150,"Al")</f>
        <v>15</v>
      </c>
      <c r="H149">
        <f>G149/G150</f>
        <v>5</v>
      </c>
      <c r="I149"/>
      <c r="J149"/>
      <c r="K149"/>
      <c r="L149"/>
      <c r="M149"/>
      <c r="N149"/>
      <c r="O149"/>
      <c r="P149"/>
      <c r="S149"/>
    </row>
    <row r="150" spans="1:19" s="12" customFormat="1" x14ac:dyDescent="0.35">
      <c r="A150" s="25" t="s">
        <v>70</v>
      </c>
      <c r="B150" s="25" t="s">
        <v>49</v>
      </c>
      <c r="C150"/>
      <c r="D150" s="26">
        <f>IF(C145="Al",N$48,N$55)</f>
        <v>0.50857940615180453</v>
      </c>
      <c r="E150"/>
      <c r="F150" t="s">
        <v>28</v>
      </c>
      <c r="G150">
        <f>COUNTIF(C43:C150,"Mg")</f>
        <v>3</v>
      </c>
      <c r="H150">
        <f>(G150/G149)*H149</f>
        <v>1</v>
      </c>
      <c r="I150"/>
      <c r="J150"/>
      <c r="K150"/>
      <c r="L150"/>
      <c r="M150"/>
      <c r="N150"/>
      <c r="O150"/>
      <c r="P150"/>
      <c r="S150"/>
    </row>
    <row r="151" spans="1:19" s="12" customFormat="1" x14ac:dyDescent="0.35">
      <c r="A151" s="27" t="s">
        <v>6</v>
      </c>
      <c r="B151" s="27" t="s">
        <v>15</v>
      </c>
      <c r="C151" t="s">
        <v>28</v>
      </c>
      <c r="D151" s="28">
        <f>IF(C151="Al",O$151,O$156)</f>
        <v>0.30317525883956165</v>
      </c>
      <c r="E151"/>
      <c r="F151"/>
      <c r="G151"/>
      <c r="H151"/>
      <c r="I151"/>
      <c r="J151"/>
      <c r="K151"/>
      <c r="L151"/>
      <c r="M151" t="s">
        <v>27</v>
      </c>
      <c r="N151" t="s">
        <v>24</v>
      </c>
      <c r="O151" s="21">
        <f>Q151+R151</f>
        <v>0.43840106217974595</v>
      </c>
      <c r="Q151" s="21">
        <v>0.52840106217974592</v>
      </c>
      <c r="R151" s="12">
        <v>-0.09</v>
      </c>
      <c r="S151"/>
    </row>
    <row r="152" spans="1:19" s="12" customFormat="1" x14ac:dyDescent="0.35">
      <c r="A152" s="27" t="s">
        <v>6</v>
      </c>
      <c r="B152" s="27" t="s">
        <v>10</v>
      </c>
      <c r="C152"/>
      <c r="D152" s="28">
        <f>IF(C151="Al",O$152,O$157)</f>
        <v>0.3567841823059778</v>
      </c>
      <c r="E152"/>
      <c r="F152"/>
      <c r="G152"/>
      <c r="H152"/>
      <c r="I152"/>
      <c r="J152"/>
      <c r="K152"/>
      <c r="L152"/>
      <c r="M152"/>
      <c r="N152" t="s">
        <v>23</v>
      </c>
      <c r="O152" s="21">
        <f t="shared" ref="O152:O154" si="3">Q152+R152</f>
        <v>0.55322570708376129</v>
      </c>
      <c r="Q152" s="21">
        <v>0.52622570708376126</v>
      </c>
      <c r="R152" s="12">
        <v>2.7E-2</v>
      </c>
      <c r="S152"/>
    </row>
    <row r="153" spans="1:19" s="12" customFormat="1" x14ac:dyDescent="0.35">
      <c r="A153" s="27" t="s">
        <v>6</v>
      </c>
      <c r="B153" s="27" t="s">
        <v>10</v>
      </c>
      <c r="C153"/>
      <c r="D153" s="28">
        <f>IF(C151="Al",O$152,O$157)</f>
        <v>0.3567841823059778</v>
      </c>
      <c r="E153"/>
      <c r="F153"/>
      <c r="G153"/>
      <c r="H153"/>
      <c r="I153"/>
      <c r="J153"/>
      <c r="K153"/>
      <c r="L153"/>
      <c r="M153"/>
      <c r="N153" t="s">
        <v>25</v>
      </c>
      <c r="O153" s="21">
        <f t="shared" si="3"/>
        <v>0.38356894373658096</v>
      </c>
      <c r="Q153" s="21">
        <v>0.39356894373658097</v>
      </c>
      <c r="R153" s="12">
        <v>-0.01</v>
      </c>
      <c r="S153"/>
    </row>
    <row r="154" spans="1:19" s="12" customFormat="1" x14ac:dyDescent="0.35">
      <c r="A154" s="27" t="s">
        <v>6</v>
      </c>
      <c r="B154" s="27" t="s">
        <v>16</v>
      </c>
      <c r="C154"/>
      <c r="D154" s="28">
        <f>IF(C151="Al",O$153,O$158)</f>
        <v>0.26160104566823761</v>
      </c>
      <c r="E154"/>
      <c r="F154"/>
      <c r="G154"/>
      <c r="H154"/>
      <c r="I154"/>
      <c r="J154"/>
      <c r="K154"/>
      <c r="L154"/>
      <c r="M154"/>
      <c r="N154" t="s">
        <v>26</v>
      </c>
      <c r="O154" s="21">
        <f t="shared" si="3"/>
        <v>0.52088961752645224</v>
      </c>
      <c r="P154" s="21">
        <f>O151+O152+O152+O153+O154+O154</f>
        <v>2.9702006551367539</v>
      </c>
      <c r="Q154" s="21">
        <v>0.52088961752645224</v>
      </c>
      <c r="S154"/>
    </row>
    <row r="155" spans="1:19" s="12" customFormat="1" x14ac:dyDescent="0.35">
      <c r="A155" s="27" t="s">
        <v>6</v>
      </c>
      <c r="B155" s="27" t="s">
        <v>13</v>
      </c>
      <c r="C155"/>
      <c r="D155" s="28">
        <f>IF(C151="Al",O$154,O$159)</f>
        <v>0.3433711857957718</v>
      </c>
      <c r="E155"/>
      <c r="F155"/>
      <c r="G155"/>
      <c r="H155"/>
      <c r="I155"/>
      <c r="J155"/>
      <c r="K155"/>
      <c r="L155"/>
      <c r="M155"/>
      <c r="N155"/>
      <c r="O155" s="3">
        <f>O151+O152+O152+O153+O154+O154</f>
        <v>2.9702006551367539</v>
      </c>
      <c r="S155"/>
    </row>
    <row r="156" spans="1:19" s="12" customFormat="1" x14ac:dyDescent="0.35">
      <c r="A156" s="27" t="s">
        <v>6</v>
      </c>
      <c r="B156" s="27" t="s">
        <v>13</v>
      </c>
      <c r="C156"/>
      <c r="D156" s="28">
        <f>IF(C151="Al",O$154,O$159)</f>
        <v>0.3433711857957718</v>
      </c>
      <c r="E156"/>
      <c r="F156"/>
      <c r="G156"/>
      <c r="H156"/>
      <c r="I156"/>
      <c r="J156"/>
      <c r="K156"/>
      <c r="L156"/>
      <c r="M156" t="s">
        <v>28</v>
      </c>
      <c r="N156" t="s">
        <v>24</v>
      </c>
      <c r="O156" s="21">
        <f>Q156+R156</f>
        <v>0.30317525883956165</v>
      </c>
      <c r="Q156" s="21">
        <v>0.34817525883956163</v>
      </c>
      <c r="R156" s="12">
        <v>-4.4999999999999998E-2</v>
      </c>
      <c r="S156"/>
    </row>
    <row r="157" spans="1:19" s="12" customFormat="1" x14ac:dyDescent="0.35">
      <c r="A157" s="27" t="s">
        <v>8</v>
      </c>
      <c r="B157" s="27" t="s">
        <v>15</v>
      </c>
      <c r="C157" t="s">
        <v>27</v>
      </c>
      <c r="D157" s="28">
        <f>IF(C157="Al",O$151,O$156)</f>
        <v>0.43840106217974595</v>
      </c>
      <c r="E157"/>
      <c r="F157"/>
      <c r="G157"/>
      <c r="H157"/>
      <c r="I157"/>
      <c r="J157"/>
      <c r="K157"/>
      <c r="L157"/>
      <c r="M157"/>
      <c r="N157" t="s">
        <v>23</v>
      </c>
      <c r="O157" s="21">
        <f t="shared" ref="O157:O159" si="4">Q157+R157</f>
        <v>0.3567841823059778</v>
      </c>
      <c r="Q157" s="21">
        <v>0.3467841823059778</v>
      </c>
      <c r="R157" s="12">
        <v>0.01</v>
      </c>
      <c r="S157"/>
    </row>
    <row r="158" spans="1:19" s="12" customFormat="1" x14ac:dyDescent="0.35">
      <c r="A158" s="27" t="s">
        <v>8</v>
      </c>
      <c r="B158" s="27" t="s">
        <v>10</v>
      </c>
      <c r="C158"/>
      <c r="D158" s="28">
        <f>IF(C157="Al",O$152,O$157)</f>
        <v>0.55322570708376129</v>
      </c>
      <c r="E158"/>
      <c r="F158"/>
      <c r="G158"/>
      <c r="H158"/>
      <c r="I158"/>
      <c r="J158"/>
      <c r="K158"/>
      <c r="L158"/>
      <c r="M158"/>
      <c r="N158" t="s">
        <v>25</v>
      </c>
      <c r="O158" s="21">
        <f t="shared" si="4"/>
        <v>0.26160104566823761</v>
      </c>
      <c r="Q158" s="21">
        <v>0.26160104566823761</v>
      </c>
      <c r="S158"/>
    </row>
    <row r="159" spans="1:19" s="12" customFormat="1" x14ac:dyDescent="0.35">
      <c r="A159" s="27" t="s">
        <v>8</v>
      </c>
      <c r="B159" s="27" t="s">
        <v>10</v>
      </c>
      <c r="C159"/>
      <c r="D159" s="28">
        <f>IF(C157="Al",O$152,O$157)</f>
        <v>0.55322570708376129</v>
      </c>
      <c r="E159"/>
      <c r="F159"/>
      <c r="G159"/>
      <c r="H159"/>
      <c r="I159"/>
      <c r="J159"/>
      <c r="K159"/>
      <c r="L159"/>
      <c r="M159"/>
      <c r="N159" t="s">
        <v>26</v>
      </c>
      <c r="O159" s="21">
        <f t="shared" si="4"/>
        <v>0.3433711857957718</v>
      </c>
      <c r="P159" s="21">
        <f>O156+O157+O157+O158+O159+O159</f>
        <v>1.9650870407112984</v>
      </c>
      <c r="Q159" s="21">
        <v>0.3433711857957718</v>
      </c>
      <c r="S159"/>
    </row>
    <row r="160" spans="1:19" x14ac:dyDescent="0.35">
      <c r="A160" s="27" t="s">
        <v>8</v>
      </c>
      <c r="B160" s="27" t="s">
        <v>16</v>
      </c>
      <c r="D160" s="28">
        <f>IF(C157="Al",O$153,O$158)</f>
        <v>0.38356894373658096</v>
      </c>
      <c r="M160" s="6"/>
      <c r="N160" s="6"/>
      <c r="O160" s="3">
        <f>O156+O157+O157+O158+O159+O159</f>
        <v>1.9650870407112984</v>
      </c>
    </row>
    <row r="161" spans="1:22" x14ac:dyDescent="0.35">
      <c r="A161" s="27" t="s">
        <v>8</v>
      </c>
      <c r="B161" s="27" t="s">
        <v>13</v>
      </c>
      <c r="D161" s="28">
        <f>IF(C157="Al",O$154,O$159)</f>
        <v>0.52088961752645224</v>
      </c>
      <c r="M161" t="s">
        <v>29</v>
      </c>
      <c r="N161" t="s">
        <v>24</v>
      </c>
      <c r="O161" s="21">
        <v>0.34848809321866414</v>
      </c>
    </row>
    <row r="162" spans="1:22" x14ac:dyDescent="0.35">
      <c r="A162" s="27" t="s">
        <v>8</v>
      </c>
      <c r="B162" s="27" t="s">
        <v>13</v>
      </c>
      <c r="D162" s="28">
        <f>IF(C157="Al",O$154,O$159)</f>
        <v>0.52088961752645224</v>
      </c>
      <c r="N162" t="s">
        <v>23</v>
      </c>
      <c r="O162" s="21">
        <v>0.34707249094584169</v>
      </c>
    </row>
    <row r="163" spans="1:22" x14ac:dyDescent="0.35">
      <c r="A163" s="27" t="s">
        <v>71</v>
      </c>
      <c r="B163" s="27" t="s">
        <v>15</v>
      </c>
      <c r="C163" t="s">
        <v>28</v>
      </c>
      <c r="D163" s="28">
        <f>IF(C163="Al",O$151,O$156)</f>
        <v>0.30317525883956165</v>
      </c>
      <c r="N163" t="s">
        <v>25</v>
      </c>
      <c r="O163" s="21">
        <v>0.26058516977425106</v>
      </c>
    </row>
    <row r="164" spans="1:22" x14ac:dyDescent="0.35">
      <c r="A164" s="27" t="s">
        <v>71</v>
      </c>
      <c r="B164" s="27" t="s">
        <v>10</v>
      </c>
      <c r="D164" s="28">
        <f>IF(C163="Al",O$152,O$157)</f>
        <v>0.3567841823059778</v>
      </c>
      <c r="N164" t="s">
        <v>26</v>
      </c>
      <c r="O164" s="21">
        <v>0.34359972445887954</v>
      </c>
    </row>
    <row r="165" spans="1:22" x14ac:dyDescent="0.35">
      <c r="A165" s="27" t="s">
        <v>71</v>
      </c>
      <c r="B165" s="27" t="s">
        <v>10</v>
      </c>
      <c r="D165" s="28">
        <f>IF(C163="Al",O$152,O$157)</f>
        <v>0.3567841823059778</v>
      </c>
      <c r="O165" s="3">
        <f>O161+O162+O162+O163+O164+O164</f>
        <v>1.9904176938023577</v>
      </c>
    </row>
    <row r="166" spans="1:22" x14ac:dyDescent="0.35">
      <c r="A166" s="27" t="s">
        <v>71</v>
      </c>
      <c r="B166" s="27" t="s">
        <v>16</v>
      </c>
      <c r="D166" s="28">
        <f>IF(C163="Al",O$153,O$158)</f>
        <v>0.26160104566823761</v>
      </c>
    </row>
    <row r="167" spans="1:22" x14ac:dyDescent="0.35">
      <c r="A167" s="27" t="s">
        <v>71</v>
      </c>
      <c r="B167" s="27" t="s">
        <v>13</v>
      </c>
      <c r="D167" s="28">
        <f>IF(C163="Al",O$154,O$159)</f>
        <v>0.3433711857957718</v>
      </c>
    </row>
    <row r="168" spans="1:22" x14ac:dyDescent="0.35">
      <c r="A168" s="27" t="s">
        <v>71</v>
      </c>
      <c r="B168" s="27" t="s">
        <v>13</v>
      </c>
      <c r="D168" s="28">
        <f>IF(C163="Al",O$154,O$159)</f>
        <v>0.3433711857957718</v>
      </c>
      <c r="U168">
        <f>T172</f>
        <v>0.82966835313527709</v>
      </c>
    </row>
    <row r="169" spans="1:22" x14ac:dyDescent="0.35">
      <c r="A169" s="30" t="s">
        <v>72</v>
      </c>
      <c r="B169" s="30" t="s">
        <v>10</v>
      </c>
      <c r="C169" t="s">
        <v>19</v>
      </c>
      <c r="D169" s="31">
        <f>O169</f>
        <v>0.14430712016577937</v>
      </c>
      <c r="N169" s="30" t="s">
        <v>10</v>
      </c>
      <c r="O169" s="31">
        <f>Q169+R169</f>
        <v>0.14430712016577937</v>
      </c>
      <c r="Q169" s="31">
        <f>S169</f>
        <v>0.12430712016577937</v>
      </c>
      <c r="R169">
        <v>0.02</v>
      </c>
      <c r="S169">
        <f>T169/T172*U169</f>
        <v>0.12430712016577937</v>
      </c>
      <c r="T169">
        <v>0.12430712016577938</v>
      </c>
      <c r="U169">
        <f>U$168</f>
        <v>0.82966835313527709</v>
      </c>
      <c r="V169">
        <v>0.1513598388899787</v>
      </c>
    </row>
    <row r="170" spans="1:22" x14ac:dyDescent="0.35">
      <c r="A170" s="30" t="s">
        <v>72</v>
      </c>
      <c r="B170" s="30" t="s">
        <v>10</v>
      </c>
      <c r="D170" s="31">
        <f t="shared" ref="D170:D177" si="5">O170</f>
        <v>0.15330712016577938</v>
      </c>
      <c r="N170" s="30" t="s">
        <v>10</v>
      </c>
      <c r="O170" s="31">
        <f t="shared" ref="O170:O177" si="6">Q170+R170</f>
        <v>0.15330712016577938</v>
      </c>
      <c r="Q170" s="31">
        <f>S169</f>
        <v>0.12430712016577937</v>
      </c>
      <c r="R170">
        <v>2.9000000000000001E-2</v>
      </c>
      <c r="S170">
        <f>T170/T172*U170</f>
        <v>6.7945618680230732E-2</v>
      </c>
      <c r="T170">
        <v>6.7945618680230732E-2</v>
      </c>
      <c r="U170">
        <f t="shared" ref="U170:U171" si="7">U$168</f>
        <v>0.82966835313527709</v>
      </c>
      <c r="V170">
        <v>6.8010359617383692E-2</v>
      </c>
    </row>
    <row r="171" spans="1:22" x14ac:dyDescent="0.35">
      <c r="A171" s="30" t="s">
        <v>72</v>
      </c>
      <c r="B171" s="30" t="s">
        <v>10</v>
      </c>
      <c r="D171" s="31">
        <f t="shared" si="5"/>
        <v>0.14430712016577937</v>
      </c>
      <c r="N171" s="30" t="s">
        <v>10</v>
      </c>
      <c r="O171" s="31">
        <f t="shared" si="6"/>
        <v>0.14430712016577937</v>
      </c>
      <c r="Q171" s="31">
        <f>S169</f>
        <v>0.12430712016577937</v>
      </c>
      <c r="R171">
        <v>0.02</v>
      </c>
      <c r="S171">
        <f>T171/T172*U171</f>
        <v>8.4303378865748901E-2</v>
      </c>
      <c r="T171">
        <v>8.4303378865748901E-2</v>
      </c>
      <c r="U171">
        <f t="shared" si="7"/>
        <v>0.82966835313527709</v>
      </c>
      <c r="V171">
        <v>8.326605751031893E-2</v>
      </c>
    </row>
    <row r="172" spans="1:22" x14ac:dyDescent="0.35">
      <c r="A172" s="30" t="s">
        <v>73</v>
      </c>
      <c r="B172" s="30" t="s">
        <v>11</v>
      </c>
      <c r="D172" s="31">
        <f t="shared" si="5"/>
        <v>6.8445618680230733E-2</v>
      </c>
      <c r="N172" s="30" t="s">
        <v>11</v>
      </c>
      <c r="O172" s="31">
        <f t="shared" si="6"/>
        <v>6.8445618680230733E-2</v>
      </c>
      <c r="Q172" s="31">
        <f>S170</f>
        <v>6.7945618680230732E-2</v>
      </c>
      <c r="R172">
        <v>5.0000000000000001E-4</v>
      </c>
      <c r="T172">
        <f>T169+T169+T169+T170+T170+T170+T171+T171+T171</f>
        <v>0.82966835313527709</v>
      </c>
      <c r="V172">
        <f>V169+V169+V169+V170+V170+V170+V171+V171+V171</f>
        <v>0.90790876805304377</v>
      </c>
    </row>
    <row r="173" spans="1:22" x14ac:dyDescent="0.35">
      <c r="A173" s="30" t="s">
        <v>73</v>
      </c>
      <c r="B173" s="30" t="s">
        <v>11</v>
      </c>
      <c r="D173" s="31">
        <f t="shared" si="5"/>
        <v>6.8445618680230733E-2</v>
      </c>
      <c r="N173" s="30" t="s">
        <v>11</v>
      </c>
      <c r="O173" s="31">
        <f t="shared" si="6"/>
        <v>6.8445618680230733E-2</v>
      </c>
      <c r="Q173" s="31">
        <f>S170</f>
        <v>6.7945618680230732E-2</v>
      </c>
      <c r="R173">
        <v>5.0000000000000001E-4</v>
      </c>
    </row>
    <row r="174" spans="1:22" x14ac:dyDescent="0.35">
      <c r="A174" s="30" t="s">
        <v>73</v>
      </c>
      <c r="B174" s="30" t="s">
        <v>11</v>
      </c>
      <c r="D174" s="31">
        <f t="shared" si="5"/>
        <v>6.8445618680230733E-2</v>
      </c>
      <c r="N174" s="30" t="s">
        <v>11</v>
      </c>
      <c r="O174" s="31">
        <f t="shared" si="6"/>
        <v>6.8445618680230733E-2</v>
      </c>
      <c r="Q174" s="31">
        <f>S170</f>
        <v>6.7945618680230732E-2</v>
      </c>
      <c r="R174">
        <v>5.0000000000000001E-4</v>
      </c>
    </row>
    <row r="175" spans="1:22" x14ac:dyDescent="0.35">
      <c r="A175" s="30" t="s">
        <v>73</v>
      </c>
      <c r="B175" s="30" t="s">
        <v>12</v>
      </c>
      <c r="D175" s="31">
        <f t="shared" si="5"/>
        <v>8.7603378865748899E-2</v>
      </c>
      <c r="N175" s="30" t="s">
        <v>12</v>
      </c>
      <c r="O175" s="31">
        <f t="shared" si="6"/>
        <v>8.7603378865748899E-2</v>
      </c>
      <c r="Q175" s="31">
        <f>S171</f>
        <v>8.4303378865748901E-2</v>
      </c>
      <c r="R175">
        <v>3.3E-3</v>
      </c>
    </row>
    <row r="176" spans="1:22" x14ac:dyDescent="0.35">
      <c r="A176" s="30" t="s">
        <v>73</v>
      </c>
      <c r="B176" s="30" t="s">
        <v>12</v>
      </c>
      <c r="D176" s="31">
        <f t="shared" si="5"/>
        <v>8.7603378865748899E-2</v>
      </c>
      <c r="N176" s="30" t="s">
        <v>12</v>
      </c>
      <c r="O176" s="31">
        <f t="shared" si="6"/>
        <v>8.7603378865748899E-2</v>
      </c>
      <c r="Q176" s="31">
        <f>S171</f>
        <v>8.4303378865748901E-2</v>
      </c>
      <c r="R176">
        <v>3.3E-3</v>
      </c>
    </row>
    <row r="177" spans="1:18" x14ac:dyDescent="0.35">
      <c r="A177" s="30" t="s">
        <v>73</v>
      </c>
      <c r="B177" s="30" t="s">
        <v>12</v>
      </c>
      <c r="D177" s="31">
        <f t="shared" si="5"/>
        <v>8.7603378865748899E-2</v>
      </c>
      <c r="N177" s="30" t="s">
        <v>12</v>
      </c>
      <c r="O177" s="31">
        <f t="shared" si="6"/>
        <v>8.7603378865748899E-2</v>
      </c>
      <c r="P177" s="5">
        <f>SUM(O169:O177)</f>
        <v>0.91006835313527679</v>
      </c>
      <c r="Q177" s="31">
        <f>S171</f>
        <v>8.4303378865748901E-2</v>
      </c>
      <c r="R177">
        <v>3.3E-3</v>
      </c>
    </row>
    <row r="178" spans="1:18" x14ac:dyDescent="0.35">
      <c r="A178" t="s">
        <v>51</v>
      </c>
    </row>
    <row r="182" spans="1:18" x14ac:dyDescent="0.35">
      <c r="A182" s="23" t="s">
        <v>0</v>
      </c>
      <c r="B182" s="23">
        <f t="shared" ref="B182:B187" si="8">O$186</f>
        <v>4.0497437528352602</v>
      </c>
      <c r="C182" s="23"/>
      <c r="D182" s="23">
        <f>SUM(D1:D4)</f>
        <v>4.0501560106712269</v>
      </c>
      <c r="E182" s="23">
        <f>D182-$B182</f>
        <v>4.1225783596665622E-4</v>
      </c>
      <c r="N182" t="s">
        <v>21</v>
      </c>
      <c r="O182" s="5">
        <v>0.99948599332923294</v>
      </c>
    </row>
    <row r="183" spans="1:18" x14ac:dyDescent="0.35">
      <c r="A183" s="23" t="s">
        <v>1</v>
      </c>
      <c r="B183" s="23">
        <f t="shared" si="8"/>
        <v>4.0497437528352602</v>
      </c>
      <c r="C183" s="23"/>
      <c r="D183" s="23">
        <f>SUM(D2:D5)</f>
        <v>4.0501560106712269</v>
      </c>
      <c r="E183" s="23">
        <f t="shared" ref="E183:E278" si="9">D183-$B183</f>
        <v>4.1225783596665622E-4</v>
      </c>
      <c r="N183" t="s">
        <v>22</v>
      </c>
      <c r="O183" s="5">
        <v>0.96118470375197562</v>
      </c>
    </row>
    <row r="184" spans="1:18" x14ac:dyDescent="0.35">
      <c r="A184" s="23" t="s">
        <v>2</v>
      </c>
      <c r="B184" s="23">
        <f t="shared" si="8"/>
        <v>4.0497437528352602</v>
      </c>
      <c r="C184" s="23"/>
      <c r="D184" s="23">
        <f>SUM(D9:D12)</f>
        <v>4.0501560106712269</v>
      </c>
      <c r="E184" s="23">
        <f t="shared" si="9"/>
        <v>4.1225783596665622E-4</v>
      </c>
      <c r="N184" t="s">
        <v>33</v>
      </c>
      <c r="O184" s="5">
        <v>1.0444022686839507</v>
      </c>
    </row>
    <row r="185" spans="1:18" x14ac:dyDescent="0.35">
      <c r="A185" s="23" t="s">
        <v>3</v>
      </c>
      <c r="B185" s="23">
        <f t="shared" si="8"/>
        <v>4.0497437528352602</v>
      </c>
      <c r="C185" s="23"/>
      <c r="D185" s="23">
        <f>SUM(D13:D16)</f>
        <v>4.0501560106712269</v>
      </c>
      <c r="E185" s="23">
        <f t="shared" si="9"/>
        <v>4.1225783596665622E-4</v>
      </c>
      <c r="N185" t="s">
        <v>34</v>
      </c>
      <c r="O185" s="5">
        <v>1.0446707870701011</v>
      </c>
    </row>
    <row r="186" spans="1:18" x14ac:dyDescent="0.35">
      <c r="A186" s="23" t="s">
        <v>4</v>
      </c>
      <c r="B186" s="23">
        <f t="shared" si="8"/>
        <v>4.0497437528352602</v>
      </c>
      <c r="C186" s="23"/>
      <c r="D186" s="23">
        <f>SUM(D17:D20)</f>
        <v>4.0501560106712269</v>
      </c>
      <c r="E186" s="23">
        <f t="shared" si="9"/>
        <v>4.1225783596665622E-4</v>
      </c>
      <c r="O186" s="5">
        <f>SUM(O182:O185)</f>
        <v>4.0497437528352602</v>
      </c>
    </row>
    <row r="187" spans="1:18" x14ac:dyDescent="0.35">
      <c r="A187" s="23" t="s">
        <v>5</v>
      </c>
      <c r="B187" s="23">
        <f t="shared" si="8"/>
        <v>4.0497437528352602</v>
      </c>
      <c r="C187" s="23"/>
      <c r="D187" s="23">
        <f>SUM(D21:D24)</f>
        <v>4.0501560106712269</v>
      </c>
      <c r="E187" s="23">
        <f t="shared" si="9"/>
        <v>4.1225783596665622E-4</v>
      </c>
      <c r="F187" s="5">
        <f>AVERAGE(D182:D187)</f>
        <v>4.0501560106712269</v>
      </c>
      <c r="G187" s="5">
        <f>O186</f>
        <v>4.0497437528352602</v>
      </c>
      <c r="H187" s="5">
        <f>F187-G187</f>
        <v>4.1225783596665622E-4</v>
      </c>
      <c r="I187" s="5">
        <f>SUM(D182:D187)</f>
        <v>24.300936064027361</v>
      </c>
      <c r="J187">
        <f>6*F187</f>
        <v>24.300936064027361</v>
      </c>
      <c r="O187" s="5"/>
    </row>
    <row r="188" spans="1:18" x14ac:dyDescent="0.35">
      <c r="A188" s="1" t="s">
        <v>30</v>
      </c>
      <c r="B188" s="24">
        <v>2.9742733743388623</v>
      </c>
      <c r="C188" s="1"/>
      <c r="D188" s="24">
        <f>D34+D35+D36</f>
        <v>2.9772733743388624</v>
      </c>
      <c r="E188" s="24">
        <f t="shared" si="9"/>
        <v>3.0000000000001137E-3</v>
      </c>
      <c r="G188" s="5"/>
      <c r="N188" t="s">
        <v>42</v>
      </c>
      <c r="O188" s="5">
        <v>1.0198013395064838</v>
      </c>
    </row>
    <row r="189" spans="1:18" x14ac:dyDescent="0.35">
      <c r="A189" s="1" t="s">
        <v>46</v>
      </c>
      <c r="B189" s="24">
        <v>2.9742733743388623</v>
      </c>
      <c r="C189" s="1"/>
      <c r="D189" s="24">
        <f>D37+D38+D39</f>
        <v>2.9772733743388624</v>
      </c>
      <c r="E189" s="24">
        <f t="shared" si="9"/>
        <v>3.0000000000001137E-3</v>
      </c>
      <c r="G189" s="5"/>
      <c r="N189" t="s">
        <v>43</v>
      </c>
      <c r="O189" s="5">
        <v>0.97948506301414728</v>
      </c>
    </row>
    <row r="190" spans="1:18" x14ac:dyDescent="0.35">
      <c r="A190" s="1" t="s">
        <v>47</v>
      </c>
      <c r="B190" s="24">
        <v>2.9742733743388623</v>
      </c>
      <c r="C190" s="1"/>
      <c r="D190" s="24">
        <f>D40+D41+D42</f>
        <v>2.9772733743388624</v>
      </c>
      <c r="E190" s="24">
        <f t="shared" si="9"/>
        <v>3.0000000000001137E-3</v>
      </c>
      <c r="F190" s="5">
        <f>AVERAGE(D188:D190)</f>
        <v>2.9772733743388624</v>
      </c>
      <c r="G190" s="5">
        <f>O191</f>
        <v>2.9787714655347783</v>
      </c>
      <c r="H190" s="5">
        <f>F190-G190</f>
        <v>-1.4980911959159293E-3</v>
      </c>
      <c r="I190" s="5">
        <f>SUM(D188:D190)</f>
        <v>8.9318201230165872</v>
      </c>
      <c r="J190">
        <f>3*F190</f>
        <v>8.9318201230165872</v>
      </c>
      <c r="N190" t="s">
        <v>43</v>
      </c>
      <c r="O190" s="5">
        <v>0.97948506301414728</v>
      </c>
    </row>
    <row r="191" spans="1:18" x14ac:dyDescent="0.35">
      <c r="A191" s="25" t="s">
        <v>53</v>
      </c>
      <c r="B191" s="32">
        <f>IF(C43="Al",O$120,O$127)</f>
        <v>0</v>
      </c>
      <c r="C191" s="25"/>
      <c r="D191" s="33">
        <f>SUM(D43:D48)</f>
        <v>3.0464561414077647</v>
      </c>
      <c r="E191" s="33">
        <f t="shared" si="9"/>
        <v>3.0464561414077647</v>
      </c>
      <c r="G191" s="5"/>
      <c r="O191" s="5">
        <f>SUM(O188:O190)</f>
        <v>2.9787714655347783</v>
      </c>
    </row>
    <row r="192" spans="1:18" x14ac:dyDescent="0.35">
      <c r="A192" s="25" t="s">
        <v>54</v>
      </c>
      <c r="B192" s="32">
        <f>IF(C49="Al",O$120,O$127)</f>
        <v>0</v>
      </c>
      <c r="C192" s="25"/>
      <c r="D192" s="33">
        <f>SUM(D49:D54)</f>
        <v>3.0464561414077647</v>
      </c>
      <c r="E192" s="33">
        <f t="shared" si="9"/>
        <v>3.0464561414077647</v>
      </c>
      <c r="G192" s="5"/>
      <c r="O192" s="5"/>
    </row>
    <row r="193" spans="1:15" x14ac:dyDescent="0.35">
      <c r="A193" s="25" t="s">
        <v>55</v>
      </c>
      <c r="B193" s="32">
        <f>IF(C55="Al",O$120,O$127)</f>
        <v>0</v>
      </c>
      <c r="C193" s="25"/>
      <c r="D193" s="33">
        <f>SUM(D55:D60)</f>
        <v>2.0095070540674409</v>
      </c>
      <c r="E193" s="33">
        <f t="shared" si="9"/>
        <v>2.0095070540674409</v>
      </c>
      <c r="G193" s="5"/>
      <c r="O193" s="5"/>
    </row>
    <row r="194" spans="1:15" x14ac:dyDescent="0.35">
      <c r="A194" s="25" t="s">
        <v>56</v>
      </c>
      <c r="B194" s="32">
        <f>IF(C61="Al",O$120,O$127)</f>
        <v>0</v>
      </c>
      <c r="C194" s="25"/>
      <c r="D194" s="33">
        <f>SUM(D61:D66)</f>
        <v>3.0464561414077647</v>
      </c>
      <c r="E194" s="33">
        <f t="shared" si="9"/>
        <v>3.0464561414077647</v>
      </c>
      <c r="G194" s="5"/>
      <c r="N194" t="s">
        <v>39</v>
      </c>
      <c r="O194" s="5">
        <v>0.40494089035054082</v>
      </c>
    </row>
    <row r="195" spans="1:15" x14ac:dyDescent="0.35">
      <c r="A195" s="25" t="s">
        <v>57</v>
      </c>
      <c r="B195" s="32">
        <f>IF(C67="Al",O$120,O$127)</f>
        <v>0</v>
      </c>
      <c r="C195" s="25"/>
      <c r="D195" s="33">
        <f>SUM(D67:D72)</f>
        <v>3.0464561414077647</v>
      </c>
      <c r="E195" s="33">
        <f t="shared" si="9"/>
        <v>3.0464561414077647</v>
      </c>
      <c r="G195" s="5"/>
      <c r="N195" t="s">
        <v>36</v>
      </c>
      <c r="O195" s="5">
        <v>0.52480813026429529</v>
      </c>
    </row>
    <row r="196" spans="1:15" x14ac:dyDescent="0.35">
      <c r="A196" s="25" t="s">
        <v>58</v>
      </c>
      <c r="B196" s="32">
        <f>IF(C73="Al",O$120,O$127)</f>
        <v>0</v>
      </c>
      <c r="C196" s="25"/>
      <c r="D196" s="33">
        <f>SUM(D73:D78)</f>
        <v>2.0095070540674409</v>
      </c>
      <c r="E196" s="33">
        <f t="shared" si="9"/>
        <v>2.0095070540674409</v>
      </c>
      <c r="G196" s="5"/>
      <c r="N196" t="s">
        <v>37</v>
      </c>
      <c r="O196" s="5">
        <v>0.50900002634595332</v>
      </c>
    </row>
    <row r="197" spans="1:15" x14ac:dyDescent="0.35">
      <c r="A197" s="25" t="s">
        <v>59</v>
      </c>
      <c r="B197" s="32">
        <f>IF(C79="Al",O$120,O$127)</f>
        <v>0</v>
      </c>
      <c r="C197" s="25"/>
      <c r="D197" s="33">
        <f>SUM(D79:D84)</f>
        <v>3.0464561414077647</v>
      </c>
      <c r="E197" s="33">
        <f t="shared" si="9"/>
        <v>3.0464561414077647</v>
      </c>
      <c r="G197" s="5"/>
      <c r="N197" t="s">
        <v>40</v>
      </c>
      <c r="O197" s="5">
        <v>0.44316872066440643</v>
      </c>
    </row>
    <row r="198" spans="1:15" x14ac:dyDescent="0.35">
      <c r="A198" s="25" t="s">
        <v>60</v>
      </c>
      <c r="B198" s="32">
        <f>IF(C85="Al",O$120,O$127)</f>
        <v>0</v>
      </c>
      <c r="C198" s="25"/>
      <c r="D198" s="33">
        <f>SUM(D85:D90)</f>
        <v>3.0464561414077647</v>
      </c>
      <c r="E198" s="33">
        <f t="shared" si="9"/>
        <v>3.0464561414077647</v>
      </c>
      <c r="G198" s="5"/>
      <c r="N198" t="s">
        <v>38</v>
      </c>
      <c r="O198" s="5">
        <v>0.51703954837755361</v>
      </c>
    </row>
    <row r="199" spans="1:15" x14ac:dyDescent="0.35">
      <c r="A199" s="25" t="s">
        <v>61</v>
      </c>
      <c r="B199" s="32">
        <f>IF(C91="Al",O$120,O$127)</f>
        <v>0</v>
      </c>
      <c r="C199" s="25"/>
      <c r="D199" s="33">
        <f>SUM(D91:D96)</f>
        <v>3.0464561414077647</v>
      </c>
      <c r="E199" s="33">
        <f t="shared" si="9"/>
        <v>3.0464561414077647</v>
      </c>
      <c r="G199" s="5"/>
      <c r="N199" t="s">
        <v>41</v>
      </c>
      <c r="O199" s="5">
        <v>0.48074013778061853</v>
      </c>
    </row>
    <row r="200" spans="1:15" x14ac:dyDescent="0.35">
      <c r="A200" s="25" t="s">
        <v>62</v>
      </c>
      <c r="B200" s="32">
        <f>IF(C97="Al",O$120,O$127)</f>
        <v>0</v>
      </c>
      <c r="C200" s="25"/>
      <c r="D200" s="33">
        <f>SUM(D97:D102)</f>
        <v>2.0095070540674409</v>
      </c>
      <c r="E200" s="33">
        <f t="shared" si="9"/>
        <v>2.0095070540674409</v>
      </c>
      <c r="G200" s="5"/>
      <c r="O200" s="5">
        <f>SUM(O194:O199)</f>
        <v>2.8796974537833679</v>
      </c>
    </row>
    <row r="201" spans="1:15" x14ac:dyDescent="0.35">
      <c r="A201" s="25" t="s">
        <v>63</v>
      </c>
      <c r="B201" s="32">
        <f>IF(C103="Al",O$120,O$127)</f>
        <v>0</v>
      </c>
      <c r="C201" s="25"/>
      <c r="D201" s="33">
        <f>SUM(D103:D108)</f>
        <v>3.0464561414077647</v>
      </c>
      <c r="E201" s="33">
        <f t="shared" si="9"/>
        <v>3.0464561414077647</v>
      </c>
      <c r="G201" s="5"/>
      <c r="O201" s="5"/>
    </row>
    <row r="202" spans="1:15" x14ac:dyDescent="0.35">
      <c r="A202" s="25" t="s">
        <v>64</v>
      </c>
      <c r="B202" s="32">
        <f>IF(C109="Al",O$120,O$127)</f>
        <v>0</v>
      </c>
      <c r="C202" s="25"/>
      <c r="D202" s="33">
        <f>SUM(D109:D114)</f>
        <v>3.0464561414077647</v>
      </c>
      <c r="E202" s="33">
        <f t="shared" si="9"/>
        <v>3.0464561414077647</v>
      </c>
      <c r="G202" s="5"/>
      <c r="O202" s="5"/>
    </row>
    <row r="203" spans="1:15" x14ac:dyDescent="0.35">
      <c r="A203" s="25" t="s">
        <v>65</v>
      </c>
      <c r="B203" s="32">
        <f>IF(C115="Al",O$120,O$127)</f>
        <v>0</v>
      </c>
      <c r="C203" s="25"/>
      <c r="D203" s="33">
        <f>SUM(D115:D120)</f>
        <v>3.0464561414077647</v>
      </c>
      <c r="E203" s="33">
        <f t="shared" si="9"/>
        <v>3.0464561414077647</v>
      </c>
      <c r="G203" s="5"/>
      <c r="N203" t="s">
        <v>24</v>
      </c>
      <c r="O203" s="5">
        <v>0.41787666872360119</v>
      </c>
    </row>
    <row r="204" spans="1:15" x14ac:dyDescent="0.35">
      <c r="A204" s="25" t="s">
        <v>66</v>
      </c>
      <c r="B204" s="32">
        <f>IF(C121="Al",O$120,O$127)</f>
        <v>0</v>
      </c>
      <c r="C204" s="25"/>
      <c r="D204" s="33">
        <f>SUM(D121:D126)</f>
        <v>3.0464561414077647</v>
      </c>
      <c r="E204" s="33">
        <f t="shared" si="9"/>
        <v>3.0464561414077647</v>
      </c>
      <c r="G204" s="5"/>
      <c r="N204" t="s">
        <v>23</v>
      </c>
      <c r="O204" s="5">
        <v>0.41619087950087519</v>
      </c>
    </row>
    <row r="205" spans="1:15" x14ac:dyDescent="0.35">
      <c r="A205" s="25" t="s">
        <v>67</v>
      </c>
      <c r="B205" s="32">
        <f>IF(C127="Al",O$120,O$127)</f>
        <v>0</v>
      </c>
      <c r="C205" s="25"/>
      <c r="D205" s="33">
        <f>SUM(D127:D132)</f>
        <v>3.0464561414077647</v>
      </c>
      <c r="E205" s="33">
        <f t="shared" si="9"/>
        <v>3.0464561414077647</v>
      </c>
      <c r="G205" s="5"/>
      <c r="N205" t="s">
        <v>25</v>
      </c>
      <c r="O205" s="5">
        <v>0.3131499883991718</v>
      </c>
    </row>
    <row r="206" spans="1:15" x14ac:dyDescent="0.35">
      <c r="A206" s="25" t="s">
        <v>68</v>
      </c>
      <c r="B206" s="32">
        <f>IF(C133="Al",O$120,O$127)</f>
        <v>0</v>
      </c>
      <c r="C206" s="25"/>
      <c r="D206" s="33">
        <f>SUM(D133:D138)</f>
        <v>3.0464561414077647</v>
      </c>
      <c r="E206" s="33">
        <f t="shared" si="9"/>
        <v>3.0464561414077647</v>
      </c>
      <c r="G206" s="5"/>
      <c r="N206" t="s">
        <v>26</v>
      </c>
      <c r="O206" s="5">
        <v>0.41205520434746346</v>
      </c>
    </row>
    <row r="207" spans="1:15" x14ac:dyDescent="0.35">
      <c r="A207" s="25" t="s">
        <v>69</v>
      </c>
      <c r="B207" s="32">
        <f>IF(C139="Al",O$120,O$127)</f>
        <v>0</v>
      </c>
      <c r="C207" s="25"/>
      <c r="D207" s="33">
        <f>SUM(D139:D144)</f>
        <v>3.0464561414077647</v>
      </c>
      <c r="E207" s="33">
        <f t="shared" si="9"/>
        <v>3.0464561414077647</v>
      </c>
      <c r="G207" s="5"/>
      <c r="O207" s="5">
        <f>O203+O204+O204+O205+O206+O206</f>
        <v>2.3875188248194501</v>
      </c>
    </row>
    <row r="208" spans="1:15" x14ac:dyDescent="0.35">
      <c r="A208" s="25" t="s">
        <v>70</v>
      </c>
      <c r="B208" s="32">
        <f>IF(C145="Al",O$120,O$127)</f>
        <v>0</v>
      </c>
      <c r="C208" s="25"/>
      <c r="D208" s="33">
        <f>SUM(D145:D150)</f>
        <v>3.0464561414077647</v>
      </c>
      <c r="E208" s="33">
        <f t="shared" si="9"/>
        <v>3.0464561414077647</v>
      </c>
      <c r="F208" s="5">
        <f>AVERAGE(D191:D208)</f>
        <v>2.873631293517712</v>
      </c>
      <c r="G208" s="5">
        <f>O200</f>
        <v>2.8796974537833679</v>
      </c>
      <c r="H208" s="5">
        <f>F208-G208</f>
        <v>-6.0661602656559843E-3</v>
      </c>
      <c r="I208" s="5">
        <f>SUM(D191:D208)</f>
        <v>51.725363283318814</v>
      </c>
      <c r="J208">
        <f>6*F208</f>
        <v>17.241787761106274</v>
      </c>
      <c r="O208" s="5"/>
    </row>
    <row r="209" spans="1:15" x14ac:dyDescent="0.35">
      <c r="A209" s="27" t="s">
        <v>6</v>
      </c>
      <c r="B209" s="34">
        <f>IF(C151="Al",P$154,P$159)</f>
        <v>1.9650870407112984</v>
      </c>
      <c r="C209" s="27"/>
      <c r="D209" s="29">
        <f>SUM(D151:D156)</f>
        <v>1.9650870407112984</v>
      </c>
      <c r="E209" s="29">
        <f t="shared" si="9"/>
        <v>0</v>
      </c>
      <c r="G209" s="5"/>
      <c r="H209" s="5"/>
      <c r="N209" t="s">
        <v>32</v>
      </c>
      <c r="O209" s="5">
        <v>0.16263786334612496</v>
      </c>
    </row>
    <row r="210" spans="1:15" x14ac:dyDescent="0.35">
      <c r="A210" s="27" t="s">
        <v>7</v>
      </c>
      <c r="B210" s="34">
        <f>IF(C157="Al",P$154,P$159)</f>
        <v>2.9702006551367539</v>
      </c>
      <c r="C210" s="27"/>
      <c r="D210" s="29">
        <f>SUM(D157:D162)</f>
        <v>2.9702006551367539</v>
      </c>
      <c r="E210" s="29">
        <f t="shared" si="9"/>
        <v>0</v>
      </c>
      <c r="G210" s="5"/>
      <c r="H210" s="5"/>
      <c r="N210" s="6" t="s">
        <v>17</v>
      </c>
      <c r="O210" s="5">
        <v>7.2789075335999959E-2</v>
      </c>
    </row>
    <row r="211" spans="1:15" x14ac:dyDescent="0.35">
      <c r="A211" s="27" t="s">
        <v>8</v>
      </c>
      <c r="B211" s="34">
        <f>IF(C163="Al",P$154,P$159)</f>
        <v>1.9650870407112984</v>
      </c>
      <c r="C211" s="27"/>
      <c r="D211" s="29">
        <f>SUM(D163:D168)</f>
        <v>1.9650870407112984</v>
      </c>
      <c r="E211" s="29">
        <f t="shared" si="9"/>
        <v>0</v>
      </c>
      <c r="F211" s="5">
        <f>AVERAGE(D209:D211)</f>
        <v>2.3001249121864498</v>
      </c>
      <c r="G211" s="5">
        <f>O207</f>
        <v>2.3875188248194501</v>
      </c>
      <c r="H211" s="5">
        <f>F211-G211</f>
        <v>-8.7393912633000337E-2</v>
      </c>
      <c r="I211" s="5">
        <f>SUM(D209:D211)</f>
        <v>6.9003747365593497</v>
      </c>
      <c r="J211">
        <f>3*F211</f>
        <v>6.9003747365593497</v>
      </c>
      <c r="N211" s="6" t="s">
        <v>18</v>
      </c>
      <c r="O211" s="5">
        <v>8.9205446272630384E-2</v>
      </c>
    </row>
    <row r="212" spans="1:15" x14ac:dyDescent="0.35">
      <c r="A212" s="30" t="s">
        <v>9</v>
      </c>
      <c r="B212" s="31">
        <f>IF(C169="Na",0.96,IF(C169="Ca",2,0))</f>
        <v>0.96</v>
      </c>
      <c r="C212" s="30"/>
      <c r="D212" s="31">
        <f>SUM(D169:D177)</f>
        <v>0.91006835313527679</v>
      </c>
      <c r="E212" s="31">
        <f t="shared" si="9"/>
        <v>-4.9931646864723178E-2</v>
      </c>
      <c r="F212" s="5">
        <f>D212</f>
        <v>0.91006835313527679</v>
      </c>
      <c r="G212" s="5">
        <f>O212</f>
        <v>0.97389715486426598</v>
      </c>
      <c r="H212" s="5">
        <f>F212-G212</f>
        <v>-6.3828801728989193E-2</v>
      </c>
      <c r="I212" s="5">
        <f>D212</f>
        <v>0.91006835313527679</v>
      </c>
      <c r="J212" s="5">
        <f>F212</f>
        <v>0.91006835313527679</v>
      </c>
      <c r="K212">
        <f>SUM(J187:J212)</f>
        <v>58.28498703784485</v>
      </c>
      <c r="L212">
        <f>(6*4)+(3*3)+(6*3)+(3*2)+1</f>
        <v>58</v>
      </c>
      <c r="N212" s="6"/>
      <c r="O212" s="5">
        <f>O209+O209+O209+O210+O210+O210+O211+O211+O211</f>
        <v>0.97389715486426598</v>
      </c>
    </row>
    <row r="213" spans="1:15" x14ac:dyDescent="0.35">
      <c r="A213" s="30"/>
      <c r="B213" s="31"/>
      <c r="C213" s="30"/>
      <c r="D213" s="31"/>
      <c r="E213" s="31"/>
    </row>
    <row r="214" spans="1:15" x14ac:dyDescent="0.35">
      <c r="A214" t="s">
        <v>15</v>
      </c>
      <c r="B214" s="5">
        <f>O214</f>
        <v>1.2536300061708037</v>
      </c>
      <c r="D214" s="5">
        <f>D151+D157+D163</f>
        <v>1.0447515798588691</v>
      </c>
      <c r="E214" s="5">
        <f t="shared" si="9"/>
        <v>-0.20887842631193454</v>
      </c>
      <c r="F214">
        <f>ABS(E214)</f>
        <v>0.20887842631193454</v>
      </c>
      <c r="G214" s="5">
        <f>AVERAGE(D214)</f>
        <v>1.0447515798588691</v>
      </c>
      <c r="H214" s="5">
        <f>AVERAGE(E214)</f>
        <v>-0.20887842631193454</v>
      </c>
      <c r="I214" s="5">
        <f>O214</f>
        <v>1.2536300061708037</v>
      </c>
      <c r="J214" s="5"/>
      <c r="K214" s="5"/>
      <c r="N214" t="s">
        <v>15</v>
      </c>
      <c r="O214">
        <v>1.2536300061708037</v>
      </c>
    </row>
    <row r="215" spans="1:15" x14ac:dyDescent="0.35">
      <c r="A215" t="s">
        <v>155</v>
      </c>
      <c r="B215" s="5">
        <f>O215</f>
        <v>2.0148209618543591</v>
      </c>
      <c r="D215" s="5">
        <f>D153+D158+D25+D169</f>
        <v>2.0742657597651175</v>
      </c>
      <c r="E215" s="5">
        <f t="shared" si="9"/>
        <v>5.9444797910758407E-2</v>
      </c>
      <c r="F215">
        <f t="shared" ref="F215:F278" si="10">ABS(E215)</f>
        <v>5.9444797910758407E-2</v>
      </c>
      <c r="H215" s="5"/>
      <c r="J215" s="5"/>
      <c r="N215" t="s">
        <v>10</v>
      </c>
      <c r="O215">
        <v>2.0148209618543591</v>
      </c>
    </row>
    <row r="216" spans="1:15" x14ac:dyDescent="0.35">
      <c r="A216" t="s">
        <v>156</v>
      </c>
      <c r="B216" s="5">
        <f>O215</f>
        <v>2.0148209618543591</v>
      </c>
      <c r="D216" s="5">
        <f>D159+D164+D28+D170</f>
        <v>2.0832657597651174</v>
      </c>
      <c r="E216" s="5">
        <f t="shared" si="9"/>
        <v>6.8444797910758304E-2</v>
      </c>
      <c r="F216">
        <f t="shared" si="10"/>
        <v>6.8444797910758304E-2</v>
      </c>
      <c r="H216" s="5"/>
      <c r="J216" s="5"/>
      <c r="N216" t="s">
        <v>16</v>
      </c>
      <c r="O216">
        <v>1.1230317691002534</v>
      </c>
    </row>
    <row r="217" spans="1:15" x14ac:dyDescent="0.35">
      <c r="A217" t="s">
        <v>157</v>
      </c>
      <c r="B217" s="5">
        <f>O215</f>
        <v>2.0148209618543591</v>
      </c>
      <c r="D217" s="5">
        <f>D152+D165+D31+D171</f>
        <v>1.8778242349873342</v>
      </c>
      <c r="E217" s="5">
        <f t="shared" si="9"/>
        <v>-0.13699672686702491</v>
      </c>
      <c r="F217">
        <f t="shared" si="10"/>
        <v>0.13699672686702491</v>
      </c>
      <c r="G217" s="5">
        <f>AVERAGE(D215:D217)</f>
        <v>2.0117852515058563</v>
      </c>
      <c r="H217" s="5">
        <f>AVERAGE(E215:E217)</f>
        <v>-3.0357103485027328E-3</v>
      </c>
      <c r="I217" s="5">
        <f>O215</f>
        <v>2.0148209618543591</v>
      </c>
      <c r="J217" s="5"/>
      <c r="K217" s="5"/>
      <c r="L217" s="5"/>
      <c r="N217" t="s">
        <v>11</v>
      </c>
      <c r="O217">
        <v>2.071761061994466</v>
      </c>
    </row>
    <row r="218" spans="1:15" x14ac:dyDescent="0.35">
      <c r="A218" t="s">
        <v>123</v>
      </c>
      <c r="B218" s="5">
        <f t="shared" ref="B218:B229" si="11">O$216</f>
        <v>1.1230317691002534</v>
      </c>
      <c r="D218" s="5">
        <f>D49+O$205+O$194</f>
        <v>1.146308363521324</v>
      </c>
      <c r="E218" s="5">
        <f t="shared" si="9"/>
        <v>2.3276594421070662E-2</v>
      </c>
      <c r="F218">
        <f t="shared" si="10"/>
        <v>2.3276594421070662E-2</v>
      </c>
      <c r="H218" s="5"/>
      <c r="J218" s="5"/>
      <c r="N218" t="s">
        <v>12</v>
      </c>
      <c r="O218">
        <v>2.0115748537765814</v>
      </c>
    </row>
    <row r="219" spans="1:15" x14ac:dyDescent="0.35">
      <c r="A219" t="s">
        <v>122</v>
      </c>
      <c r="B219" s="5">
        <f t="shared" si="11"/>
        <v>1.1230317691002534</v>
      </c>
      <c r="D219" s="5">
        <f>D55+D73+D154</f>
        <v>0.82944520597653282</v>
      </c>
      <c r="E219" s="5">
        <f t="shared" si="9"/>
        <v>-0.29358656312372056</v>
      </c>
      <c r="F219">
        <f t="shared" si="10"/>
        <v>0.29358656312372056</v>
      </c>
      <c r="H219" s="5"/>
      <c r="J219" s="5"/>
      <c r="N219" t="s">
        <v>13</v>
      </c>
      <c r="O219" s="10">
        <v>1.9812656032957094</v>
      </c>
    </row>
    <row r="220" spans="1:15" x14ac:dyDescent="0.35">
      <c r="A220" t="s">
        <v>124</v>
      </c>
      <c r="B220" s="5">
        <f t="shared" si="11"/>
        <v>1.1230317691002534</v>
      </c>
      <c r="D220" s="5">
        <f>D67+O$205+O$194</f>
        <v>1.146308363521324</v>
      </c>
      <c r="E220" s="5">
        <f t="shared" si="9"/>
        <v>2.3276594421070662E-2</v>
      </c>
      <c r="F220">
        <f t="shared" si="10"/>
        <v>2.3276594421070662E-2</v>
      </c>
      <c r="H220" s="5"/>
      <c r="J220" s="5"/>
      <c r="N220" t="s">
        <v>14</v>
      </c>
      <c r="O220">
        <v>1.9968395340804608</v>
      </c>
    </row>
    <row r="221" spans="1:15" x14ac:dyDescent="0.35">
      <c r="A221" t="s">
        <v>77</v>
      </c>
      <c r="B221" s="5">
        <f t="shared" si="11"/>
        <v>1.1230317691002534</v>
      </c>
      <c r="D221" s="5">
        <f>D61+D79+O$205</f>
        <v>1.1695849579423947</v>
      </c>
      <c r="E221" s="5">
        <f t="shared" si="9"/>
        <v>4.6553188842141324E-2</v>
      </c>
      <c r="F221">
        <f t="shared" si="10"/>
        <v>4.6553188842141324E-2</v>
      </c>
      <c r="H221" s="5"/>
      <c r="J221" s="5"/>
      <c r="N221" t="s">
        <v>31</v>
      </c>
      <c r="O221">
        <v>1.9772647491723192</v>
      </c>
    </row>
    <row r="222" spans="1:15" x14ac:dyDescent="0.35">
      <c r="A222" t="s">
        <v>125</v>
      </c>
      <c r="B222" s="5">
        <f t="shared" si="11"/>
        <v>1.1230317691002534</v>
      </c>
      <c r="D222" s="5">
        <f>D85+O$205+O$194</f>
        <v>1.146308363521324</v>
      </c>
      <c r="E222" s="5">
        <f t="shared" si="9"/>
        <v>2.3276594421070662E-2</v>
      </c>
      <c r="F222">
        <f t="shared" si="10"/>
        <v>2.3276594421070662E-2</v>
      </c>
      <c r="H222" s="5"/>
      <c r="J222" s="5"/>
      <c r="O222" s="10"/>
    </row>
    <row r="223" spans="1:15" x14ac:dyDescent="0.35">
      <c r="A223" t="s">
        <v>126</v>
      </c>
      <c r="B223" s="5">
        <f t="shared" si="11"/>
        <v>1.1230317691002534</v>
      </c>
      <c r="D223" s="5">
        <f>D91+D109+D160</f>
        <v>1.240003913279804</v>
      </c>
      <c r="E223" s="5">
        <f t="shared" si="9"/>
        <v>0.1169721441795506</v>
      </c>
      <c r="F223">
        <f t="shared" si="10"/>
        <v>0.1169721441795506</v>
      </c>
      <c r="H223" s="5"/>
      <c r="J223" s="5"/>
    </row>
    <row r="224" spans="1:15" x14ac:dyDescent="0.35">
      <c r="A224" t="s">
        <v>127</v>
      </c>
      <c r="B224" s="5">
        <f t="shared" si="11"/>
        <v>1.1230317691002534</v>
      </c>
      <c r="D224" s="5">
        <f>D103+O$205+O$194</f>
        <v>1.146308363521324</v>
      </c>
      <c r="E224" s="5">
        <f t="shared" si="9"/>
        <v>2.3276594421070662E-2</v>
      </c>
      <c r="F224">
        <f t="shared" si="10"/>
        <v>2.3276594421070662E-2</v>
      </c>
      <c r="J224" s="5"/>
      <c r="K224" s="5"/>
    </row>
    <row r="225" spans="1:14" x14ac:dyDescent="0.35">
      <c r="A225" t="s">
        <v>78</v>
      </c>
      <c r="B225" s="5">
        <f t="shared" si="11"/>
        <v>1.1230317691002534</v>
      </c>
      <c r="D225" s="5">
        <f>D97+D115+O$205</f>
        <v>1.0252895533249309</v>
      </c>
      <c r="E225" s="5">
        <f t="shared" si="9"/>
        <v>-9.7742215775322494E-2</v>
      </c>
      <c r="F225">
        <f t="shared" si="10"/>
        <v>9.7742215775322494E-2</v>
      </c>
      <c r="G225" s="5"/>
      <c r="H225" s="5"/>
      <c r="I225" s="5"/>
      <c r="J225" s="5"/>
      <c r="K225" s="5"/>
    </row>
    <row r="226" spans="1:14" x14ac:dyDescent="0.35">
      <c r="A226" t="s">
        <v>128</v>
      </c>
      <c r="B226" s="5">
        <f t="shared" si="11"/>
        <v>1.1230317691002534</v>
      </c>
      <c r="D226" s="5">
        <f>D121+O$205+O$194</f>
        <v>1.146308363521324</v>
      </c>
      <c r="E226" s="5">
        <f t="shared" si="9"/>
        <v>2.3276594421070662E-2</v>
      </c>
      <c r="F226">
        <f t="shared" si="10"/>
        <v>2.3276594421070662E-2</v>
      </c>
      <c r="G226" s="5"/>
      <c r="H226" s="5"/>
      <c r="I226" s="5"/>
      <c r="J226" s="5"/>
      <c r="K226" s="5"/>
    </row>
    <row r="227" spans="1:14" x14ac:dyDescent="0.35">
      <c r="A227" t="s">
        <v>129</v>
      </c>
      <c r="B227" s="5">
        <f t="shared" si="11"/>
        <v>1.1230317691002534</v>
      </c>
      <c r="D227" s="5">
        <f>D127+D145+D166</f>
        <v>1.1180360152114606</v>
      </c>
      <c r="E227" s="5">
        <f t="shared" si="9"/>
        <v>-4.9957538887928088E-3</v>
      </c>
      <c r="F227">
        <f t="shared" si="10"/>
        <v>4.9957538887928088E-3</v>
      </c>
      <c r="G227" s="5"/>
      <c r="H227" s="5"/>
      <c r="I227" s="5"/>
      <c r="J227" s="5"/>
      <c r="K227" s="5"/>
    </row>
    <row r="228" spans="1:14" x14ac:dyDescent="0.35">
      <c r="A228" t="s">
        <v>130</v>
      </c>
      <c r="B228" s="5">
        <f t="shared" si="11"/>
        <v>1.1230317691002534</v>
      </c>
      <c r="D228" s="5">
        <f>D139+O$205+O$194</f>
        <v>1.146308363521324</v>
      </c>
      <c r="E228" s="5">
        <f t="shared" si="9"/>
        <v>2.3276594421070662E-2</v>
      </c>
      <c r="F228">
        <f t="shared" si="10"/>
        <v>2.3276594421070662E-2</v>
      </c>
      <c r="G228" s="5"/>
      <c r="H228" s="5"/>
      <c r="I228" s="5"/>
      <c r="J228" s="5"/>
      <c r="K228" s="5"/>
    </row>
    <row r="229" spans="1:14" x14ac:dyDescent="0.35">
      <c r="A229" t="s">
        <v>79</v>
      </c>
      <c r="B229" s="5">
        <f t="shared" si="11"/>
        <v>1.1230317691002534</v>
      </c>
      <c r="D229" s="5">
        <f>D133+D43+O205</f>
        <v>1.1695849579423947</v>
      </c>
      <c r="E229" s="5">
        <f t="shared" si="9"/>
        <v>4.6553188842141324E-2</v>
      </c>
      <c r="F229">
        <f t="shared" si="10"/>
        <v>4.6553188842141324E-2</v>
      </c>
      <c r="G229" s="5">
        <f>AVERAGE(D218:D229)</f>
        <v>1.1191495654004553</v>
      </c>
      <c r="H229" s="5">
        <f>AVERAGE(E218:E229)</f>
        <v>-3.8822036997982201E-3</v>
      </c>
      <c r="I229" s="5">
        <f>O216</f>
        <v>1.1230317691002534</v>
      </c>
      <c r="J229" s="5"/>
      <c r="K229" s="5"/>
    </row>
    <row r="230" spans="1:14" x14ac:dyDescent="0.35">
      <c r="A230" t="s">
        <v>11</v>
      </c>
      <c r="B230" s="5">
        <f>O217</f>
        <v>2.071761061994466</v>
      </c>
      <c r="D230" s="5">
        <f>D1+D21+D172</f>
        <v>2.0658765760022297</v>
      </c>
      <c r="E230" s="5">
        <f t="shared" si="9"/>
        <v>-5.8844859922362325E-3</v>
      </c>
      <c r="F230">
        <f t="shared" si="10"/>
        <v>5.8844859922362325E-3</v>
      </c>
      <c r="H230" s="5"/>
      <c r="J230" s="5"/>
    </row>
    <row r="231" spans="1:14" x14ac:dyDescent="0.35">
      <c r="A231" t="s">
        <v>11</v>
      </c>
      <c r="B231" s="5">
        <f>O217</f>
        <v>2.071761061994466</v>
      </c>
      <c r="D231" s="5">
        <f>D5+D9+D173</f>
        <v>2.0658765760022297</v>
      </c>
      <c r="E231" s="5">
        <f t="shared" si="9"/>
        <v>-5.8844859922362325E-3</v>
      </c>
      <c r="F231">
        <f t="shared" si="10"/>
        <v>5.8844859922362325E-3</v>
      </c>
      <c r="H231" s="5"/>
      <c r="J231" s="5"/>
      <c r="N231" s="3"/>
    </row>
    <row r="232" spans="1:14" x14ac:dyDescent="0.35">
      <c r="A232" t="s">
        <v>11</v>
      </c>
      <c r="B232" s="5">
        <f>O217</f>
        <v>2.071761061994466</v>
      </c>
      <c r="D232" s="5">
        <f>D13+D17+D174</f>
        <v>2.0658765760022297</v>
      </c>
      <c r="E232" s="5">
        <f t="shared" si="9"/>
        <v>-5.8844859922362325E-3</v>
      </c>
      <c r="F232">
        <f t="shared" si="10"/>
        <v>5.8844859922362325E-3</v>
      </c>
      <c r="G232" s="5">
        <f>AVERAGE(D230:D232)</f>
        <v>2.0658765760022297</v>
      </c>
      <c r="H232" s="5">
        <f>AVERAGE(E230:E232)</f>
        <v>-5.8844859922362325E-3</v>
      </c>
      <c r="I232" s="5">
        <f>O217</f>
        <v>2.071761061994466</v>
      </c>
      <c r="J232" s="5"/>
      <c r="K232" s="5"/>
    </row>
    <row r="233" spans="1:14" x14ac:dyDescent="0.35">
      <c r="A233" t="s">
        <v>12</v>
      </c>
      <c r="B233" s="5">
        <f>O218</f>
        <v>2.0115748537765814</v>
      </c>
      <c r="D233" s="5">
        <f>D2+D6+D175</f>
        <v>2.0070099776977042</v>
      </c>
      <c r="E233" s="5">
        <f t="shared" si="9"/>
        <v>-4.5648760788772336E-3</v>
      </c>
      <c r="F233">
        <f t="shared" si="10"/>
        <v>4.5648760788772336E-3</v>
      </c>
      <c r="H233" s="5"/>
      <c r="J233" s="5"/>
    </row>
    <row r="234" spans="1:14" x14ac:dyDescent="0.35">
      <c r="A234" t="s">
        <v>12</v>
      </c>
      <c r="B234" s="5">
        <f>O218</f>
        <v>2.0115748537765814</v>
      </c>
      <c r="D234" s="5">
        <f>D10+D14+D176</f>
        <v>2.0070099776977042</v>
      </c>
      <c r="E234" s="5">
        <f t="shared" si="9"/>
        <v>-4.5648760788772336E-3</v>
      </c>
      <c r="F234">
        <f t="shared" si="10"/>
        <v>4.5648760788772336E-3</v>
      </c>
      <c r="H234" s="5"/>
      <c r="J234" s="5"/>
    </row>
    <row r="235" spans="1:14" x14ac:dyDescent="0.35">
      <c r="A235" t="s">
        <v>12</v>
      </c>
      <c r="B235" s="5">
        <f>O218</f>
        <v>2.0115748537765814</v>
      </c>
      <c r="D235" s="5">
        <f>D18+D22+D177</f>
        <v>2.0070099776977042</v>
      </c>
      <c r="E235" s="5">
        <f t="shared" si="9"/>
        <v>-4.5648760788772336E-3</v>
      </c>
      <c r="F235">
        <f t="shared" si="10"/>
        <v>4.5648760788772336E-3</v>
      </c>
      <c r="G235" s="5">
        <f>AVERAGE(D233:D235)</f>
        <v>2.0070099776977042</v>
      </c>
      <c r="H235" s="5">
        <f>AVERAGE(E233:E235)</f>
        <v>-4.5648760788772336E-3</v>
      </c>
      <c r="I235" s="5">
        <f>O218</f>
        <v>2.0115748537765814</v>
      </c>
      <c r="J235" s="5"/>
      <c r="K235" s="5"/>
    </row>
    <row r="236" spans="1:14" x14ac:dyDescent="0.35">
      <c r="A236" t="s">
        <v>80</v>
      </c>
      <c r="B236" s="5">
        <f t="shared" ref="B236:B253" si="12">O$219</f>
        <v>1.9812656032957094</v>
      </c>
      <c r="D236" s="5">
        <f>D3+D56+D155</f>
        <v>1.7547281598911797</v>
      </c>
      <c r="E236" s="5">
        <f t="shared" si="9"/>
        <v>-0.22653744340452975</v>
      </c>
      <c r="F236">
        <f t="shared" si="10"/>
        <v>0.22653744340452975</v>
      </c>
      <c r="H236" s="5"/>
      <c r="J236" s="5"/>
    </row>
    <row r="237" spans="1:14" x14ac:dyDescent="0.35">
      <c r="A237" t="s">
        <v>81</v>
      </c>
      <c r="B237" s="5">
        <f t="shared" si="12"/>
        <v>1.9812656032957094</v>
      </c>
      <c r="D237" s="5">
        <f>O$184+O$206+D50</f>
        <v>2.0117617337704337</v>
      </c>
      <c r="E237" s="5">
        <f t="shared" si="9"/>
        <v>3.0496130474724215E-2</v>
      </c>
      <c r="F237">
        <f t="shared" si="10"/>
        <v>3.0496130474724215E-2</v>
      </c>
      <c r="H237" s="5"/>
      <c r="J237" s="5"/>
    </row>
    <row r="238" spans="1:14" x14ac:dyDescent="0.35">
      <c r="A238" t="s">
        <v>82</v>
      </c>
      <c r="B238" s="5">
        <f t="shared" si="12"/>
        <v>1.9812656032957094</v>
      </c>
      <c r="D238" s="5">
        <f>O$184+O$206+D44</f>
        <v>2.0117617337704337</v>
      </c>
      <c r="E238" s="5">
        <f t="shared" si="9"/>
        <v>3.0496130474724215E-2</v>
      </c>
      <c r="F238">
        <f t="shared" si="10"/>
        <v>3.0496130474724215E-2</v>
      </c>
      <c r="H238" s="5"/>
      <c r="J238" s="5"/>
    </row>
    <row r="239" spans="1:14" x14ac:dyDescent="0.35">
      <c r="A239" s="35" t="s">
        <v>83</v>
      </c>
      <c r="B239" s="5">
        <f t="shared" si="12"/>
        <v>1.9812656032957094</v>
      </c>
      <c r="D239" s="5">
        <f>D7+D74+D156</f>
        <v>1.7547281598911797</v>
      </c>
      <c r="E239" s="5">
        <f t="shared" si="9"/>
        <v>-0.22653744340452975</v>
      </c>
      <c r="F239">
        <f t="shared" si="10"/>
        <v>0.22653744340452975</v>
      </c>
      <c r="H239" s="5"/>
      <c r="J239" s="5"/>
      <c r="N239" s="3"/>
    </row>
    <row r="240" spans="1:14" x14ac:dyDescent="0.35">
      <c r="A240" s="35" t="s">
        <v>84</v>
      </c>
      <c r="B240" s="5">
        <f t="shared" si="12"/>
        <v>1.9812656032957094</v>
      </c>
      <c r="D240" s="5">
        <f>O$184+O$206+D68</f>
        <v>2.0117617337704337</v>
      </c>
      <c r="E240" s="5">
        <f t="shared" si="9"/>
        <v>3.0496130474724215E-2</v>
      </c>
      <c r="F240">
        <f t="shared" si="10"/>
        <v>3.0496130474724215E-2</v>
      </c>
      <c r="H240" s="5"/>
      <c r="J240" s="5"/>
      <c r="N240" s="3"/>
    </row>
    <row r="241" spans="1:14" x14ac:dyDescent="0.35">
      <c r="A241" s="35" t="s">
        <v>85</v>
      </c>
      <c r="B241" s="5">
        <f t="shared" si="12"/>
        <v>1.9812656032957094</v>
      </c>
      <c r="D241" s="5">
        <f>O$184+O$206+D62</f>
        <v>2.0117617337704337</v>
      </c>
      <c r="E241" s="5">
        <f t="shared" si="9"/>
        <v>3.0496130474724215E-2</v>
      </c>
      <c r="F241">
        <f t="shared" si="10"/>
        <v>3.0496130474724215E-2</v>
      </c>
      <c r="H241" s="5"/>
      <c r="J241" s="5"/>
      <c r="N241" s="3"/>
    </row>
    <row r="242" spans="1:14" x14ac:dyDescent="0.35">
      <c r="A242" t="s">
        <v>86</v>
      </c>
      <c r="B242" s="5">
        <f t="shared" si="12"/>
        <v>1.9812656032957094</v>
      </c>
      <c r="D242" s="5">
        <f>D11+D92+D161</f>
        <v>2.1221855597001413</v>
      </c>
      <c r="E242" s="5">
        <f t="shared" si="9"/>
        <v>0.14091995640443189</v>
      </c>
      <c r="F242">
        <f t="shared" si="10"/>
        <v>0.14091995640443189</v>
      </c>
      <c r="H242" s="5"/>
      <c r="J242" s="5"/>
    </row>
    <row r="243" spans="1:14" x14ac:dyDescent="0.35">
      <c r="A243" t="s">
        <v>87</v>
      </c>
      <c r="B243" s="5">
        <f t="shared" si="12"/>
        <v>1.9812656032957094</v>
      </c>
      <c r="D243" s="5">
        <f>O$184+O$206+D56</f>
        <v>1.8218227656921524</v>
      </c>
      <c r="E243" s="5">
        <f t="shared" si="9"/>
        <v>-0.15944283760355704</v>
      </c>
      <c r="F243">
        <f t="shared" si="10"/>
        <v>0.15944283760355704</v>
      </c>
      <c r="H243" s="5"/>
      <c r="J243" s="5"/>
    </row>
    <row r="244" spans="1:14" x14ac:dyDescent="0.35">
      <c r="A244" t="s">
        <v>88</v>
      </c>
      <c r="B244" s="5">
        <f t="shared" si="12"/>
        <v>1.9812656032957094</v>
      </c>
      <c r="D244" s="5">
        <f>O$184+O$206+D80</f>
        <v>2.0117617337704337</v>
      </c>
      <c r="E244" s="5">
        <f t="shared" si="9"/>
        <v>3.0496130474724215E-2</v>
      </c>
      <c r="F244">
        <f t="shared" si="10"/>
        <v>3.0496130474724215E-2</v>
      </c>
      <c r="H244" s="5"/>
      <c r="J244" s="5"/>
    </row>
    <row r="245" spans="1:14" x14ac:dyDescent="0.35">
      <c r="A245" t="s">
        <v>89</v>
      </c>
      <c r="B245" s="5">
        <f t="shared" si="12"/>
        <v>1.9812656032957094</v>
      </c>
      <c r="D245" s="5">
        <f>D15+D110+D162</f>
        <v>2.1221855597001413</v>
      </c>
      <c r="E245" s="5">
        <f t="shared" si="9"/>
        <v>0.14091995640443189</v>
      </c>
      <c r="F245">
        <f t="shared" si="10"/>
        <v>0.14091995640443189</v>
      </c>
      <c r="H245" s="5"/>
      <c r="J245" s="5"/>
    </row>
    <row r="246" spans="1:14" x14ac:dyDescent="0.35">
      <c r="A246" t="s">
        <v>90</v>
      </c>
      <c r="B246" s="5">
        <f t="shared" si="12"/>
        <v>1.9812656032957094</v>
      </c>
      <c r="D246" s="5">
        <f>O$184+O$206+D104</f>
        <v>2.0117617337704337</v>
      </c>
      <c r="E246" s="5">
        <f t="shared" si="9"/>
        <v>3.0496130474724215E-2</v>
      </c>
      <c r="F246">
        <f t="shared" si="10"/>
        <v>3.0496130474724215E-2</v>
      </c>
      <c r="H246" s="5"/>
      <c r="J246" s="5"/>
    </row>
    <row r="247" spans="1:14" x14ac:dyDescent="0.35">
      <c r="A247" t="s">
        <v>91</v>
      </c>
      <c r="B247" s="5">
        <f t="shared" si="12"/>
        <v>1.9812656032957094</v>
      </c>
      <c r="D247" s="5">
        <f>O$184+O$206+D98</f>
        <v>1.8218227656921524</v>
      </c>
      <c r="E247" s="5">
        <f t="shared" si="9"/>
        <v>-0.15944283760355704</v>
      </c>
      <c r="F247">
        <f t="shared" si="10"/>
        <v>0.15944283760355704</v>
      </c>
      <c r="H247" s="5"/>
      <c r="J247" s="5"/>
    </row>
    <row r="248" spans="1:14" x14ac:dyDescent="0.35">
      <c r="A248" t="s">
        <v>92</v>
      </c>
      <c r="B248" s="5">
        <f t="shared" si="12"/>
        <v>1.9812656032957094</v>
      </c>
      <c r="D248" s="5">
        <f>D19+D128+D167</f>
        <v>1.944667127969461</v>
      </c>
      <c r="E248" s="5">
        <f t="shared" si="9"/>
        <v>-3.6598475326248492E-2</v>
      </c>
      <c r="F248">
        <f t="shared" si="10"/>
        <v>3.6598475326248492E-2</v>
      </c>
      <c r="H248" s="5"/>
      <c r="J248" s="5"/>
    </row>
    <row r="249" spans="1:14" x14ac:dyDescent="0.35">
      <c r="A249" t="s">
        <v>93</v>
      </c>
      <c r="B249" s="5">
        <f t="shared" si="12"/>
        <v>1.9812656032957094</v>
      </c>
      <c r="D249" s="5">
        <f>O$184+O$206+D122</f>
        <v>2.0117617337704337</v>
      </c>
      <c r="E249" s="5">
        <f t="shared" si="9"/>
        <v>3.0496130474724215E-2</v>
      </c>
      <c r="F249">
        <f t="shared" si="10"/>
        <v>3.0496130474724215E-2</v>
      </c>
      <c r="H249" s="5"/>
      <c r="J249" s="5"/>
    </row>
    <row r="250" spans="1:14" x14ac:dyDescent="0.35">
      <c r="A250" t="s">
        <v>94</v>
      </c>
      <c r="B250" s="5">
        <f t="shared" si="12"/>
        <v>1.9812656032957094</v>
      </c>
      <c r="D250" s="5">
        <f>O$184+O$206+D116</f>
        <v>2.0117617337704337</v>
      </c>
      <c r="E250" s="5">
        <f t="shared" si="9"/>
        <v>3.0496130474724215E-2</v>
      </c>
      <c r="F250">
        <f t="shared" si="10"/>
        <v>3.0496130474724215E-2</v>
      </c>
      <c r="H250" s="5"/>
      <c r="J250" s="5"/>
    </row>
    <row r="251" spans="1:14" x14ac:dyDescent="0.35">
      <c r="A251" t="s">
        <v>95</v>
      </c>
      <c r="B251" s="5">
        <f t="shared" si="12"/>
        <v>1.9812656032957094</v>
      </c>
      <c r="D251" s="5">
        <f>D23+D146+D168</f>
        <v>1.944667127969461</v>
      </c>
      <c r="E251" s="5">
        <f t="shared" si="9"/>
        <v>-3.6598475326248492E-2</v>
      </c>
      <c r="F251">
        <f t="shared" si="10"/>
        <v>3.6598475326248492E-2</v>
      </c>
      <c r="J251" s="5"/>
      <c r="K251" s="5"/>
    </row>
    <row r="252" spans="1:14" x14ac:dyDescent="0.35">
      <c r="A252" t="s">
        <v>96</v>
      </c>
      <c r="B252" s="5">
        <f t="shared" si="12"/>
        <v>1.9812656032957094</v>
      </c>
      <c r="D252" s="5">
        <f>O$184+O$206+D140</f>
        <v>2.0117617337704337</v>
      </c>
      <c r="E252" s="5">
        <f t="shared" si="9"/>
        <v>3.0496130474724215E-2</v>
      </c>
      <c r="F252">
        <f t="shared" si="10"/>
        <v>3.0496130474724215E-2</v>
      </c>
      <c r="G252" s="5"/>
      <c r="H252" s="5"/>
      <c r="I252" s="5"/>
      <c r="J252" s="5"/>
      <c r="K252" s="5"/>
    </row>
    <row r="253" spans="1:14" x14ac:dyDescent="0.35">
      <c r="A253" t="s">
        <v>97</v>
      </c>
      <c r="B253" s="5">
        <f t="shared" si="12"/>
        <v>1.9812656032957094</v>
      </c>
      <c r="D253" s="5">
        <f>O$184+O$206+D134</f>
        <v>2.0117617337704337</v>
      </c>
      <c r="E253" s="5">
        <f t="shared" si="9"/>
        <v>3.0496130474724215E-2</v>
      </c>
      <c r="F253">
        <f t="shared" si="10"/>
        <v>3.0496130474724215E-2</v>
      </c>
      <c r="G253" s="5">
        <f>AVERAGE(D236:D253)</f>
        <v>1.966912475789456</v>
      </c>
      <c r="H253" s="5">
        <f>AVERAGE(E236:E253)</f>
        <v>-1.4353127506253591E-2</v>
      </c>
      <c r="I253" s="5">
        <f>O219</f>
        <v>1.9812656032957094</v>
      </c>
      <c r="J253" s="5"/>
      <c r="K253" s="5"/>
    </row>
    <row r="254" spans="1:14" x14ac:dyDescent="0.35">
      <c r="A254" t="s">
        <v>98</v>
      </c>
      <c r="B254" s="5">
        <f t="shared" ref="B254:B277" si="13">O$220</f>
        <v>1.9968395340804608</v>
      </c>
      <c r="D254" s="5">
        <f>O$185+O$196+D46</f>
        <v>2.0224158649976931</v>
      </c>
      <c r="E254" s="5">
        <f t="shared" si="9"/>
        <v>2.5576330917232326E-2</v>
      </c>
      <c r="F254">
        <f t="shared" si="10"/>
        <v>2.5576330917232326E-2</v>
      </c>
      <c r="H254" s="5"/>
      <c r="J254" s="5"/>
      <c r="N254" s="3"/>
    </row>
    <row r="255" spans="1:14" x14ac:dyDescent="0.35">
      <c r="A255" t="s">
        <v>131</v>
      </c>
      <c r="B255" s="5">
        <f t="shared" si="13"/>
        <v>1.9968395340804608</v>
      </c>
      <c r="D255" s="5">
        <f>D4+D45+D52</f>
        <v>2.0530334055335344</v>
      </c>
      <c r="E255" s="5">
        <f t="shared" si="9"/>
        <v>5.6193871453073641E-2</v>
      </c>
      <c r="F255">
        <f t="shared" si="10"/>
        <v>5.6193871453073641E-2</v>
      </c>
      <c r="H255" s="5"/>
      <c r="J255" s="5"/>
      <c r="N255" s="3"/>
    </row>
    <row r="256" spans="1:14" x14ac:dyDescent="0.35">
      <c r="A256" t="s">
        <v>132</v>
      </c>
      <c r="B256" s="5">
        <f t="shared" si="13"/>
        <v>1.9968395340804608</v>
      </c>
      <c r="D256" s="5">
        <f>O$185+D51+D58</f>
        <v>1.8931765718839335</v>
      </c>
      <c r="E256" s="5">
        <f t="shared" si="9"/>
        <v>-0.10366296219652726</v>
      </c>
      <c r="F256">
        <f t="shared" si="10"/>
        <v>0.10366296219652726</v>
      </c>
      <c r="H256" s="5"/>
      <c r="J256" s="5"/>
      <c r="N256" s="3"/>
    </row>
    <row r="257" spans="1:14" x14ac:dyDescent="0.35">
      <c r="A257" t="s">
        <v>99</v>
      </c>
      <c r="B257" s="5">
        <f t="shared" si="13"/>
        <v>1.9968395340804608</v>
      </c>
      <c r="D257" s="5">
        <f>O$185+O$197+D58</f>
        <v>1.7978024897560245</v>
      </c>
      <c r="E257" s="5">
        <f t="shared" si="9"/>
        <v>-0.19903704432443625</v>
      </c>
      <c r="F257">
        <f t="shared" si="10"/>
        <v>0.19903704432443625</v>
      </c>
      <c r="H257" s="5"/>
      <c r="J257" s="5"/>
      <c r="N257" s="3"/>
    </row>
    <row r="258" spans="1:14" x14ac:dyDescent="0.35">
      <c r="A258" t="s">
        <v>100</v>
      </c>
      <c r="B258" s="5">
        <f t="shared" si="13"/>
        <v>1.9968395340804608</v>
      </c>
      <c r="D258" s="5">
        <f>O$185+O$196+D64</f>
        <v>2.0224158649976931</v>
      </c>
      <c r="E258" s="5">
        <f t="shared" si="9"/>
        <v>2.5576330917232326E-2</v>
      </c>
      <c r="F258">
        <f t="shared" si="10"/>
        <v>2.5576330917232326E-2</v>
      </c>
      <c r="H258" s="5"/>
      <c r="J258" s="5"/>
      <c r="M258" t="s">
        <v>15</v>
      </c>
      <c r="N258" s="3">
        <v>1.3656698144541495</v>
      </c>
    </row>
    <row r="259" spans="1:14" x14ac:dyDescent="0.35">
      <c r="A259" t="s">
        <v>133</v>
      </c>
      <c r="B259" s="5">
        <f t="shared" si="13"/>
        <v>1.9968395340804608</v>
      </c>
      <c r="D259" s="5">
        <f>D8+D63+D70</f>
        <v>2.0530334055335344</v>
      </c>
      <c r="E259" s="5">
        <f t="shared" si="9"/>
        <v>5.6193871453073641E-2</v>
      </c>
      <c r="F259">
        <f t="shared" si="10"/>
        <v>5.6193871453073641E-2</v>
      </c>
      <c r="H259" s="5"/>
      <c r="J259" s="5"/>
      <c r="M259" t="s">
        <v>10</v>
      </c>
      <c r="N259" s="3">
        <v>2.0213151497715485</v>
      </c>
    </row>
    <row r="260" spans="1:14" x14ac:dyDescent="0.35">
      <c r="A260" t="s">
        <v>134</v>
      </c>
      <c r="B260" s="5">
        <f t="shared" si="13"/>
        <v>1.9968395340804608</v>
      </c>
      <c r="D260" s="5">
        <f>O$185+D69+D76</f>
        <v>1.8931765718839335</v>
      </c>
      <c r="E260" s="5">
        <f t="shared" si="9"/>
        <v>-0.10366296219652726</v>
      </c>
      <c r="F260">
        <f t="shared" si="10"/>
        <v>0.10366296219652726</v>
      </c>
      <c r="H260" s="5"/>
      <c r="J260" s="5"/>
      <c r="M260" t="s">
        <v>16</v>
      </c>
      <c r="N260" s="3">
        <v>1.1097782936638751</v>
      </c>
    </row>
    <row r="261" spans="1:14" x14ac:dyDescent="0.35">
      <c r="A261" t="s">
        <v>101</v>
      </c>
      <c r="B261" s="5">
        <f t="shared" si="13"/>
        <v>1.9968395340804608</v>
      </c>
      <c r="D261" s="5">
        <f>O$185+O$197+D75</f>
        <v>1.8424978915376768</v>
      </c>
      <c r="E261" s="5">
        <f t="shared" si="9"/>
        <v>-0.15434164254278393</v>
      </c>
      <c r="F261">
        <f t="shared" si="10"/>
        <v>0.15434164254278393</v>
      </c>
      <c r="H261" s="5"/>
      <c r="J261" s="5"/>
      <c r="M261" t="s">
        <v>11</v>
      </c>
      <c r="N261" s="3">
        <v>2.063872502084751</v>
      </c>
    </row>
    <row r="262" spans="1:14" x14ac:dyDescent="0.35">
      <c r="A262" t="s">
        <v>102</v>
      </c>
      <c r="B262" s="5">
        <f t="shared" si="13"/>
        <v>1.9968395340804608</v>
      </c>
      <c r="D262" s="5">
        <f>O$185+O$196+D82</f>
        <v>2.0224158649976931</v>
      </c>
      <c r="E262" s="5">
        <f t="shared" si="9"/>
        <v>2.5576330917232326E-2</v>
      </c>
      <c r="F262">
        <f t="shared" si="10"/>
        <v>2.5576330917232326E-2</v>
      </c>
      <c r="H262" s="5"/>
      <c r="J262" s="5"/>
      <c r="M262" t="s">
        <v>12</v>
      </c>
      <c r="N262" s="3">
        <v>2.0017640626729425</v>
      </c>
    </row>
    <row r="263" spans="1:14" x14ac:dyDescent="0.35">
      <c r="A263" t="s">
        <v>135</v>
      </c>
      <c r="B263" s="5">
        <f t="shared" si="13"/>
        <v>1.9968395340804608</v>
      </c>
      <c r="D263" s="5">
        <f>D12+D81+D88</f>
        <v>2.0530334055335344</v>
      </c>
      <c r="E263" s="5">
        <f t="shared" si="9"/>
        <v>5.6193871453073641E-2</v>
      </c>
      <c r="F263">
        <f t="shared" si="10"/>
        <v>5.6193871453073641E-2</v>
      </c>
      <c r="H263" s="5"/>
      <c r="J263" s="5"/>
      <c r="M263" t="s">
        <v>13</v>
      </c>
      <c r="N263" s="3">
        <v>1.8641303226807993</v>
      </c>
    </row>
    <row r="264" spans="1:14" x14ac:dyDescent="0.35">
      <c r="A264" t="s">
        <v>136</v>
      </c>
      <c r="B264" s="5">
        <f t="shared" si="13"/>
        <v>1.9968395340804608</v>
      </c>
      <c r="D264" s="5">
        <f>O$185+D87+D94</f>
        <v>2.0519586414440552</v>
      </c>
      <c r="E264" s="5">
        <f t="shared" si="9"/>
        <v>5.5119107363594377E-2</v>
      </c>
      <c r="F264">
        <f t="shared" si="10"/>
        <v>5.5119107363594377E-2</v>
      </c>
      <c r="H264" s="5"/>
      <c r="J264" s="5"/>
      <c r="M264" t="s">
        <v>14</v>
      </c>
      <c r="N264" s="3">
        <v>1.994167795820609</v>
      </c>
    </row>
    <row r="265" spans="1:14" x14ac:dyDescent="0.35">
      <c r="A265" t="s">
        <v>103</v>
      </c>
      <c r="B265" s="5">
        <f t="shared" si="13"/>
        <v>1.9968395340804608</v>
      </c>
      <c r="D265" s="5">
        <f>O$185+O$197+D93</f>
        <v>2.0263823105268228</v>
      </c>
      <c r="E265" s="5">
        <f t="shared" si="9"/>
        <v>2.9542776446362051E-2</v>
      </c>
      <c r="F265">
        <f t="shared" si="10"/>
        <v>2.9542776446362051E-2</v>
      </c>
      <c r="H265" s="5"/>
      <c r="J265" s="5"/>
      <c r="M265" t="s">
        <v>31</v>
      </c>
      <c r="N265" s="3">
        <v>1.9686172665887709</v>
      </c>
    </row>
    <row r="266" spans="1:14" x14ac:dyDescent="0.35">
      <c r="A266" t="s">
        <v>104</v>
      </c>
      <c r="B266" s="5">
        <f t="shared" si="13"/>
        <v>1.9968395340804608</v>
      </c>
      <c r="D266" s="5">
        <f>O$185+O$196+D100</f>
        <v>1.8636337954375715</v>
      </c>
      <c r="E266" s="5">
        <f t="shared" si="9"/>
        <v>-0.13320573864288932</v>
      </c>
      <c r="F266">
        <f t="shared" si="10"/>
        <v>0.13320573864288932</v>
      </c>
      <c r="H266" s="5"/>
      <c r="J266" s="5"/>
    </row>
    <row r="267" spans="1:14" x14ac:dyDescent="0.35">
      <c r="A267" t="s">
        <v>137</v>
      </c>
      <c r="B267" s="5">
        <f t="shared" si="13"/>
        <v>1.9968395340804608</v>
      </c>
      <c r="D267" s="5">
        <f>D16+D99+D106</f>
        <v>1.8691489865443882</v>
      </c>
      <c r="E267" s="5">
        <f t="shared" si="9"/>
        <v>-0.12769054753607256</v>
      </c>
      <c r="F267">
        <f t="shared" si="10"/>
        <v>0.12769054753607256</v>
      </c>
      <c r="H267" s="5"/>
      <c r="J267" s="5"/>
      <c r="N267" s="3"/>
    </row>
    <row r="268" spans="1:14" x14ac:dyDescent="0.35">
      <c r="A268" t="s">
        <v>138</v>
      </c>
      <c r="B268" s="5">
        <f t="shared" si="13"/>
        <v>1.9968395340804608</v>
      </c>
      <c r="D268" s="5">
        <f>O$185+D105+D112</f>
        <v>2.0519586414440552</v>
      </c>
      <c r="E268" s="5">
        <f t="shared" si="9"/>
        <v>5.5119107363594377E-2</v>
      </c>
      <c r="F268">
        <f t="shared" si="10"/>
        <v>5.5119107363594377E-2</v>
      </c>
      <c r="H268" s="5"/>
      <c r="J268" s="5"/>
      <c r="N268" s="3"/>
    </row>
    <row r="269" spans="1:14" x14ac:dyDescent="0.35">
      <c r="A269" t="s">
        <v>105</v>
      </c>
      <c r="B269" s="5">
        <f t="shared" si="13"/>
        <v>1.9968395340804608</v>
      </c>
      <c r="D269" s="5">
        <f>O$185+O$197+D111</f>
        <v>2.0263823105268228</v>
      </c>
      <c r="E269" s="5">
        <f t="shared" si="9"/>
        <v>2.9542776446362051E-2</v>
      </c>
      <c r="F269">
        <f t="shared" si="10"/>
        <v>2.9542776446362051E-2</v>
      </c>
      <c r="H269" s="5"/>
      <c r="J269" s="5"/>
      <c r="N269" s="3"/>
    </row>
    <row r="270" spans="1:14" x14ac:dyDescent="0.35">
      <c r="A270" t="s">
        <v>106</v>
      </c>
      <c r="B270" s="5">
        <f t="shared" si="13"/>
        <v>1.9968395340804608</v>
      </c>
      <c r="D270" s="5">
        <f>O$185+O$196+D118</f>
        <v>2.0224158649976931</v>
      </c>
      <c r="E270" s="5">
        <f t="shared" si="9"/>
        <v>2.5576330917232326E-2</v>
      </c>
      <c r="F270">
        <f t="shared" si="10"/>
        <v>2.5576330917232326E-2</v>
      </c>
      <c r="H270" s="5"/>
      <c r="J270" s="5"/>
    </row>
    <row r="271" spans="1:14" x14ac:dyDescent="0.35">
      <c r="A271" t="s">
        <v>139</v>
      </c>
      <c r="B271" s="5">
        <f t="shared" si="13"/>
        <v>1.9968395340804608</v>
      </c>
      <c r="D271" s="5">
        <f>D20+D117+D124</f>
        <v>2.0530334055335344</v>
      </c>
      <c r="E271" s="5">
        <f t="shared" si="9"/>
        <v>5.6193871453073641E-2</v>
      </c>
      <c r="F271">
        <f t="shared" si="10"/>
        <v>5.6193871453073641E-2</v>
      </c>
      <c r="H271" s="5"/>
      <c r="J271" s="5"/>
      <c r="N271" s="3"/>
    </row>
    <row r="272" spans="1:14" x14ac:dyDescent="0.35">
      <c r="A272" t="s">
        <v>140</v>
      </c>
      <c r="B272" s="5">
        <f t="shared" si="13"/>
        <v>1.9968395340804608</v>
      </c>
      <c r="D272" s="5">
        <f>O$185+D123+D130</f>
        <v>2.0519586414440552</v>
      </c>
      <c r="E272" s="5">
        <f t="shared" si="9"/>
        <v>5.5119107363594377E-2</v>
      </c>
      <c r="F272">
        <f t="shared" si="10"/>
        <v>5.5119107363594377E-2</v>
      </c>
      <c r="H272" s="5"/>
      <c r="J272" s="5"/>
      <c r="N272" s="3"/>
    </row>
    <row r="273" spans="1:14" x14ac:dyDescent="0.35">
      <c r="A273" t="s">
        <v>107</v>
      </c>
      <c r="B273" s="5">
        <f t="shared" si="13"/>
        <v>1.9968395340804608</v>
      </c>
      <c r="D273" s="5">
        <f>O$185+O$197+D129</f>
        <v>2.0263823105268228</v>
      </c>
      <c r="E273" s="5">
        <f t="shared" si="9"/>
        <v>2.9542776446362051E-2</v>
      </c>
      <c r="F273">
        <f t="shared" si="10"/>
        <v>2.9542776446362051E-2</v>
      </c>
      <c r="H273" s="5"/>
      <c r="J273" s="5"/>
      <c r="N273" s="3"/>
    </row>
    <row r="274" spans="1:14" x14ac:dyDescent="0.35">
      <c r="A274" t="s">
        <v>108</v>
      </c>
      <c r="B274" s="5">
        <f t="shared" si="13"/>
        <v>1.9968395340804608</v>
      </c>
      <c r="D274" s="5">
        <f>O$185+O$196+D136</f>
        <v>2.0224158649976931</v>
      </c>
      <c r="E274" s="5">
        <f t="shared" si="9"/>
        <v>2.5576330917232326E-2</v>
      </c>
      <c r="F274">
        <f t="shared" si="10"/>
        <v>2.5576330917232326E-2</v>
      </c>
      <c r="J274" s="5"/>
      <c r="K274" s="5"/>
    </row>
    <row r="275" spans="1:14" x14ac:dyDescent="0.35">
      <c r="A275" t="s">
        <v>141</v>
      </c>
      <c r="B275" s="5">
        <f t="shared" si="13"/>
        <v>1.9968395340804608</v>
      </c>
      <c r="D275" s="5">
        <f>D24+D135+D142</f>
        <v>2.0530334055335344</v>
      </c>
      <c r="E275" s="5">
        <f t="shared" si="9"/>
        <v>5.6193871453073641E-2</v>
      </c>
      <c r="F275">
        <f t="shared" si="10"/>
        <v>5.6193871453073641E-2</v>
      </c>
      <c r="G275" s="5"/>
      <c r="H275" s="5"/>
      <c r="I275" s="5"/>
      <c r="J275" s="5"/>
      <c r="K275" s="5"/>
      <c r="N275" s="3"/>
    </row>
    <row r="276" spans="1:14" x14ac:dyDescent="0.35">
      <c r="A276" t="s">
        <v>142</v>
      </c>
      <c r="B276" s="5">
        <f t="shared" si="13"/>
        <v>1.9968395340804608</v>
      </c>
      <c r="D276" s="5">
        <f>O$185+D141+D148</f>
        <v>2.0519586414440552</v>
      </c>
      <c r="E276" s="5">
        <f t="shared" si="9"/>
        <v>5.5119107363594377E-2</v>
      </c>
      <c r="F276">
        <f t="shared" si="10"/>
        <v>5.5119107363594377E-2</v>
      </c>
      <c r="G276" s="5"/>
      <c r="H276" s="5"/>
      <c r="I276" s="5"/>
      <c r="J276" s="5"/>
      <c r="K276" s="5"/>
      <c r="N276" s="3"/>
    </row>
    <row r="277" spans="1:14" x14ac:dyDescent="0.35">
      <c r="A277" t="s">
        <v>109</v>
      </c>
      <c r="B277" s="5">
        <f t="shared" si="13"/>
        <v>1.9968395340804608</v>
      </c>
      <c r="D277" s="5">
        <f>O$185+O$197+D147</f>
        <v>2.0263823105268228</v>
      </c>
      <c r="E277" s="5">
        <f t="shared" si="9"/>
        <v>2.9542776446362051E-2</v>
      </c>
      <c r="F277">
        <f t="shared" si="10"/>
        <v>2.9542776446362051E-2</v>
      </c>
      <c r="G277" s="5">
        <f>AVERAGE(D254:D277)</f>
        <v>1.9937519361492984</v>
      </c>
      <c r="H277" s="5">
        <f>AVERAGE(E254:E274)</f>
        <v>-1.0236100267186243E-2</v>
      </c>
      <c r="I277" s="5">
        <f>O220</f>
        <v>1.9968395340804608</v>
      </c>
      <c r="J277" s="5"/>
      <c r="K277" s="5"/>
      <c r="N277" s="3"/>
    </row>
    <row r="278" spans="1:14" x14ac:dyDescent="0.35">
      <c r="A278" t="s">
        <v>110</v>
      </c>
      <c r="B278" s="5">
        <f t="shared" ref="B278:B301" si="14">O$221</f>
        <v>1.9772647491723192</v>
      </c>
      <c r="D278" s="5">
        <f>O$189+O$199+D47</f>
        <v>2.0072923361661412</v>
      </c>
      <c r="E278" s="5">
        <f t="shared" si="9"/>
        <v>3.002758699382202E-2</v>
      </c>
      <c r="F278">
        <f t="shared" si="10"/>
        <v>3.002758699382202E-2</v>
      </c>
      <c r="H278" s="5"/>
      <c r="J278" s="5"/>
    </row>
    <row r="279" spans="1:14" x14ac:dyDescent="0.35">
      <c r="A279" t="s">
        <v>143</v>
      </c>
      <c r="B279" s="5">
        <f t="shared" si="14"/>
        <v>1.9772647491723192</v>
      </c>
      <c r="D279" s="5">
        <f>O$189+D48+D53</f>
        <v>2.0351316045373276</v>
      </c>
      <c r="E279" s="5">
        <f t="shared" ref="E279:E301" si="15">D279-$B279</f>
        <v>5.7866855365008352E-2</v>
      </c>
      <c r="F279">
        <f t="shared" ref="F279:F301" si="16">ABS(E279)</f>
        <v>5.7866855365008352E-2</v>
      </c>
      <c r="H279" s="5"/>
      <c r="J279" s="5"/>
    </row>
    <row r="280" spans="1:14" x14ac:dyDescent="0.35">
      <c r="A280" t="s">
        <v>144</v>
      </c>
      <c r="B280" s="5">
        <f t="shared" si="14"/>
        <v>1.9772647491723192</v>
      </c>
      <c r="D280" s="5">
        <f>O$189+D54+D59</f>
        <v>1.8481692515352264</v>
      </c>
      <c r="E280" s="5">
        <f t="shared" si="15"/>
        <v>-0.12909549763709283</v>
      </c>
      <c r="F280">
        <f t="shared" si="16"/>
        <v>0.12909549763709283</v>
      </c>
      <c r="H280" s="5"/>
      <c r="J280" s="5"/>
    </row>
    <row r="281" spans="1:14" x14ac:dyDescent="0.35">
      <c r="A281" t="s">
        <v>111</v>
      </c>
      <c r="B281" s="5">
        <f t="shared" si="14"/>
        <v>1.9772647491723192</v>
      </c>
      <c r="D281" s="5">
        <f>O$189+O$198+D60</f>
        <v>1.8320181444502952</v>
      </c>
      <c r="E281" s="5">
        <f t="shared" si="15"/>
        <v>-0.145246604722024</v>
      </c>
      <c r="F281">
        <f t="shared" si="16"/>
        <v>0.145246604722024</v>
      </c>
      <c r="H281" s="5"/>
      <c r="J281" s="5"/>
    </row>
    <row r="282" spans="1:14" x14ac:dyDescent="0.35">
      <c r="A282" t="s">
        <v>112</v>
      </c>
      <c r="B282" s="5">
        <f t="shared" si="14"/>
        <v>1.9772647491723192</v>
      </c>
      <c r="D282" s="5">
        <f>O$189+O$199+D65</f>
        <v>2.0072923361661412</v>
      </c>
      <c r="E282" s="5">
        <f t="shared" si="15"/>
        <v>3.002758699382202E-2</v>
      </c>
      <c r="F282">
        <f t="shared" si="16"/>
        <v>3.002758699382202E-2</v>
      </c>
      <c r="H282" s="5"/>
      <c r="J282" s="5"/>
    </row>
    <row r="283" spans="1:14" x14ac:dyDescent="0.35">
      <c r="A283" t="s">
        <v>145</v>
      </c>
      <c r="B283" s="5">
        <f t="shared" si="14"/>
        <v>1.9772647491723192</v>
      </c>
      <c r="D283" s="5">
        <f>O$189+D66+D71</f>
        <v>2.0351316045373276</v>
      </c>
      <c r="E283" s="5">
        <f t="shared" si="15"/>
        <v>5.7866855365008352E-2</v>
      </c>
      <c r="F283">
        <f t="shared" si="16"/>
        <v>5.7866855365008352E-2</v>
      </c>
      <c r="J283" s="5"/>
      <c r="K283" s="5"/>
    </row>
    <row r="284" spans="1:14" x14ac:dyDescent="0.35">
      <c r="A284" t="s">
        <v>146</v>
      </c>
      <c r="B284" s="5">
        <f t="shared" si="14"/>
        <v>1.9772647491723192</v>
      </c>
      <c r="D284" s="5">
        <f>O$189+D72+D77</f>
        <v>1.8481692515352264</v>
      </c>
      <c r="E284" s="5">
        <f t="shared" si="15"/>
        <v>-0.12909549763709283</v>
      </c>
      <c r="F284">
        <f t="shared" si="16"/>
        <v>0.12909549763709283</v>
      </c>
      <c r="J284" s="5"/>
      <c r="K284" s="5"/>
      <c r="L284" s="5"/>
    </row>
    <row r="285" spans="1:14" x14ac:dyDescent="0.35">
      <c r="A285" t="s">
        <v>113</v>
      </c>
      <c r="B285" s="5">
        <f t="shared" si="14"/>
        <v>1.9772647491723192</v>
      </c>
      <c r="D285" s="5">
        <f>O$189+O$198+D78</f>
        <v>1.8320181444502952</v>
      </c>
      <c r="E285" s="5">
        <f t="shared" si="15"/>
        <v>-0.145246604722024</v>
      </c>
      <c r="F285">
        <f t="shared" si="16"/>
        <v>0.145246604722024</v>
      </c>
      <c r="J285" s="5"/>
    </row>
    <row r="286" spans="1:14" x14ac:dyDescent="0.35">
      <c r="A286" t="s">
        <v>114</v>
      </c>
      <c r="B286" s="5">
        <f t="shared" si="14"/>
        <v>1.9772647491723192</v>
      </c>
      <c r="D286" s="5">
        <f>O$189+O$199+D83</f>
        <v>2.0072923361661412</v>
      </c>
      <c r="E286" s="5">
        <f t="shared" si="15"/>
        <v>3.002758699382202E-2</v>
      </c>
      <c r="F286">
        <f t="shared" si="16"/>
        <v>3.002758699382202E-2</v>
      </c>
      <c r="J286" s="5"/>
    </row>
    <row r="287" spans="1:14" x14ac:dyDescent="0.35">
      <c r="A287" t="s">
        <v>147</v>
      </c>
      <c r="B287" s="5">
        <f t="shared" si="14"/>
        <v>1.9772647491723192</v>
      </c>
      <c r="D287" s="5">
        <f>O$189+D84+D89</f>
        <v>2.0351316045373276</v>
      </c>
      <c r="E287" s="5">
        <f t="shared" si="15"/>
        <v>5.7866855365008352E-2</v>
      </c>
      <c r="F287">
        <f t="shared" si="16"/>
        <v>5.7866855365008352E-2</v>
      </c>
      <c r="J287" s="5"/>
    </row>
    <row r="288" spans="1:14" x14ac:dyDescent="0.35">
      <c r="A288" t="s">
        <v>148</v>
      </c>
      <c r="B288" s="5">
        <f t="shared" si="14"/>
        <v>1.9772647491723192</v>
      </c>
      <c r="D288" s="5">
        <f>O$189+D90+D95</f>
        <v>2.0351316045373276</v>
      </c>
      <c r="E288" s="5">
        <f t="shared" si="15"/>
        <v>5.7866855365008352E-2</v>
      </c>
      <c r="F288">
        <f t="shared" si="16"/>
        <v>5.7866855365008352E-2</v>
      </c>
      <c r="J288" s="5"/>
    </row>
    <row r="289" spans="1:10" x14ac:dyDescent="0.35">
      <c r="A289" t="s">
        <v>115</v>
      </c>
      <c r="B289" s="5">
        <f t="shared" si="14"/>
        <v>1.9772647491723192</v>
      </c>
      <c r="D289" s="5">
        <f>O$189+O$198+D96</f>
        <v>2.0051040175435055</v>
      </c>
      <c r="E289" s="5">
        <f t="shared" si="15"/>
        <v>2.7839268371186332E-2</v>
      </c>
      <c r="F289">
        <f t="shared" si="16"/>
        <v>2.7839268371186332E-2</v>
      </c>
      <c r="J289" s="5"/>
    </row>
    <row r="290" spans="1:10" x14ac:dyDescent="0.35">
      <c r="A290" t="s">
        <v>116</v>
      </c>
      <c r="B290" s="5">
        <f t="shared" si="14"/>
        <v>1.9772647491723192</v>
      </c>
      <c r="D290" s="5">
        <f>O$189+O$199+D101</f>
        <v>1.8203299831640403</v>
      </c>
      <c r="E290" s="5">
        <f t="shared" si="15"/>
        <v>-0.15693476600827894</v>
      </c>
      <c r="F290">
        <f t="shared" si="16"/>
        <v>0.15693476600827894</v>
      </c>
      <c r="J290" s="5"/>
    </row>
    <row r="291" spans="1:10" x14ac:dyDescent="0.35">
      <c r="A291" t="s">
        <v>149</v>
      </c>
      <c r="B291" s="5">
        <f t="shared" si="14"/>
        <v>1.9772647491723192</v>
      </c>
      <c r="D291" s="5">
        <f>O$189+D102+D107</f>
        <v>1.862045731444117</v>
      </c>
      <c r="E291" s="5">
        <f t="shared" si="15"/>
        <v>-0.1152190177282022</v>
      </c>
      <c r="F291">
        <f t="shared" si="16"/>
        <v>0.1152190177282022</v>
      </c>
      <c r="J291" s="5"/>
    </row>
    <row r="292" spans="1:10" x14ac:dyDescent="0.35">
      <c r="A292" t="s">
        <v>150</v>
      </c>
      <c r="B292" s="5">
        <f t="shared" si="14"/>
        <v>1.9772647491723192</v>
      </c>
      <c r="D292" s="5">
        <f>O$189+D108+D113</f>
        <v>2.0351316045373276</v>
      </c>
      <c r="E292" s="5">
        <f t="shared" si="15"/>
        <v>5.7866855365008352E-2</v>
      </c>
      <c r="F292">
        <f t="shared" si="16"/>
        <v>5.7866855365008352E-2</v>
      </c>
      <c r="J292" s="5"/>
    </row>
    <row r="293" spans="1:10" x14ac:dyDescent="0.35">
      <c r="A293" t="s">
        <v>117</v>
      </c>
      <c r="B293" s="5">
        <f t="shared" si="14"/>
        <v>1.9772647491723192</v>
      </c>
      <c r="D293" s="5">
        <f>O$189+O$198+D114</f>
        <v>2.0051040175435055</v>
      </c>
      <c r="E293" s="5">
        <f t="shared" si="15"/>
        <v>2.7839268371186332E-2</v>
      </c>
      <c r="F293">
        <f t="shared" si="16"/>
        <v>2.7839268371186332E-2</v>
      </c>
      <c r="J293" s="5"/>
    </row>
    <row r="294" spans="1:10" x14ac:dyDescent="0.35">
      <c r="A294" t="s">
        <v>118</v>
      </c>
      <c r="B294" s="5">
        <f t="shared" si="14"/>
        <v>1.9772647491723192</v>
      </c>
      <c r="D294" s="5">
        <f>O$189+O$199+D119</f>
        <v>2.0072923361661412</v>
      </c>
      <c r="E294" s="5">
        <f t="shared" si="15"/>
        <v>3.002758699382202E-2</v>
      </c>
      <c r="F294">
        <f t="shared" si="16"/>
        <v>3.002758699382202E-2</v>
      </c>
      <c r="J294" s="5"/>
    </row>
    <row r="295" spans="1:10" x14ac:dyDescent="0.35">
      <c r="A295" t="s">
        <v>151</v>
      </c>
      <c r="B295" s="5">
        <f t="shared" si="14"/>
        <v>1.9772647491723192</v>
      </c>
      <c r="D295" s="5">
        <f>O$189+D120+D125</f>
        <v>2.0351316045373276</v>
      </c>
      <c r="E295" s="5">
        <f t="shared" si="15"/>
        <v>5.7866855365008352E-2</v>
      </c>
      <c r="F295">
        <f t="shared" si="16"/>
        <v>5.7866855365008352E-2</v>
      </c>
      <c r="J295" s="5"/>
    </row>
    <row r="296" spans="1:10" x14ac:dyDescent="0.35">
      <c r="A296" t="s">
        <v>152</v>
      </c>
      <c r="B296" s="5">
        <f t="shared" si="14"/>
        <v>1.9772647491723192</v>
      </c>
      <c r="D296" s="5">
        <f>O$189+D126+D131</f>
        <v>2.0351316045373276</v>
      </c>
      <c r="E296" s="5">
        <f t="shared" si="15"/>
        <v>5.7866855365008352E-2</v>
      </c>
      <c r="F296">
        <f t="shared" si="16"/>
        <v>5.7866855365008352E-2</v>
      </c>
      <c r="J296" s="5"/>
    </row>
    <row r="297" spans="1:10" x14ac:dyDescent="0.35">
      <c r="A297" t="s">
        <v>119</v>
      </c>
      <c r="B297" s="5">
        <f t="shared" si="14"/>
        <v>1.9772647491723192</v>
      </c>
      <c r="D297" s="5">
        <f>O$189+O$198+D132</f>
        <v>2.0051040175435055</v>
      </c>
      <c r="E297" s="5">
        <f t="shared" si="15"/>
        <v>2.7839268371186332E-2</v>
      </c>
      <c r="F297">
        <f t="shared" si="16"/>
        <v>2.7839268371186332E-2</v>
      </c>
      <c r="J297" s="5"/>
    </row>
    <row r="298" spans="1:10" x14ac:dyDescent="0.35">
      <c r="A298" t="s">
        <v>120</v>
      </c>
      <c r="B298" s="5">
        <f t="shared" si="14"/>
        <v>1.9772647491723192</v>
      </c>
      <c r="D298" s="5">
        <f>O$189+O$199+D137</f>
        <v>2.0072923361661412</v>
      </c>
      <c r="E298" s="5">
        <f t="shared" si="15"/>
        <v>3.002758699382202E-2</v>
      </c>
      <c r="F298">
        <f t="shared" si="16"/>
        <v>3.002758699382202E-2</v>
      </c>
      <c r="J298" s="5"/>
    </row>
    <row r="299" spans="1:10" x14ac:dyDescent="0.35">
      <c r="A299" t="s">
        <v>153</v>
      </c>
      <c r="B299" s="5">
        <f t="shared" si="14"/>
        <v>1.9772647491723192</v>
      </c>
      <c r="D299" s="5">
        <f>O$189+D138+D143</f>
        <v>2.0351316045373276</v>
      </c>
      <c r="E299" s="5">
        <f t="shared" si="15"/>
        <v>5.7866855365008352E-2</v>
      </c>
      <c r="F299">
        <f t="shared" si="16"/>
        <v>5.7866855365008352E-2</v>
      </c>
      <c r="J299" s="5"/>
    </row>
    <row r="300" spans="1:10" x14ac:dyDescent="0.35">
      <c r="A300" t="s">
        <v>154</v>
      </c>
      <c r="B300" s="5">
        <f t="shared" si="14"/>
        <v>1.9772647491723192</v>
      </c>
      <c r="D300" s="5">
        <f>O$189+D144+D149</f>
        <v>2.0351316045373276</v>
      </c>
      <c r="E300" s="5">
        <f t="shared" si="15"/>
        <v>5.7866855365008352E-2</v>
      </c>
      <c r="F300">
        <f t="shared" si="16"/>
        <v>5.7866855365008352E-2</v>
      </c>
      <c r="J300" s="5"/>
    </row>
    <row r="301" spans="1:10" x14ac:dyDescent="0.35">
      <c r="A301" t="s">
        <v>121</v>
      </c>
      <c r="B301" s="5">
        <f t="shared" si="14"/>
        <v>1.9772647491723192</v>
      </c>
      <c r="D301" s="5">
        <f>O$189+O$198+D150</f>
        <v>2.0051040175435055</v>
      </c>
      <c r="E301" s="5">
        <f t="shared" si="15"/>
        <v>2.7839268371186332E-2</v>
      </c>
      <c r="F301">
        <f t="shared" si="16"/>
        <v>2.7839268371186332E-2</v>
      </c>
      <c r="G301" s="5">
        <f>AVERAGE(D278:D301)</f>
        <v>1.9756588624341613</v>
      </c>
      <c r="H301" s="5">
        <f>AVERAGE(E278:E301)</f>
        <v>-1.6058867381576747E-3</v>
      </c>
      <c r="I301" s="5">
        <f>O221</f>
        <v>1.9772647491723192</v>
      </c>
      <c r="J301" s="5"/>
    </row>
    <row r="302" spans="1:10" x14ac:dyDescent="0.35">
      <c r="G302" s="5"/>
      <c r="H302" s="5">
        <f>SUM(H214:H301)</f>
        <v>-0.2524408169429464</v>
      </c>
      <c r="I302" s="5"/>
      <c r="J302" s="5"/>
    </row>
    <row r="303" spans="1:10" x14ac:dyDescent="0.35">
      <c r="H303" s="5">
        <f>_xlfn.STDEV.P(H214:H301)</f>
        <v>6.713561128715427E-2</v>
      </c>
      <c r="J303" s="5"/>
    </row>
    <row r="304" spans="1:10" x14ac:dyDescent="0.35">
      <c r="J304" s="5"/>
    </row>
    <row r="305" spans="10:10" x14ac:dyDescent="0.35">
      <c r="J305" s="5"/>
    </row>
    <row r="306" spans="10:10" x14ac:dyDescent="0.35">
      <c r="J306" s="5"/>
    </row>
    <row r="307" spans="10:10" x14ac:dyDescent="0.35">
      <c r="J307" s="5"/>
    </row>
    <row r="308" spans="10:10" x14ac:dyDescent="0.35">
      <c r="J308" s="5"/>
    </row>
    <row r="309" spans="10:10" x14ac:dyDescent="0.35">
      <c r="J309" s="5"/>
    </row>
    <row r="310" spans="10:10" x14ac:dyDescent="0.35">
      <c r="J310" s="5"/>
    </row>
    <row r="311" spans="10:10" x14ac:dyDescent="0.35">
      <c r="J311" s="5"/>
    </row>
    <row r="312" spans="10:10" x14ac:dyDescent="0.35">
      <c r="J312" s="5"/>
    </row>
  </sheetData>
  <conditionalFormatting sqref="E188:E301 H214:H223 J214:J283 H225:H250 H252:H273 H275:H282 H301">
    <cfRule type="cellIs" dxfId="129" priority="9" operator="lessThan">
      <formula>-0.02</formula>
    </cfRule>
    <cfRule type="cellIs" dxfId="128" priority="10" operator="greaterThan">
      <formula>0.02</formula>
    </cfRule>
  </conditionalFormatting>
  <conditionalFormatting sqref="H187">
    <cfRule type="cellIs" dxfId="127" priority="3" operator="lessThan">
      <formula>-0.02</formula>
    </cfRule>
    <cfRule type="cellIs" dxfId="126" priority="4" operator="greaterThan">
      <formula>0.02</formula>
    </cfRule>
  </conditionalFormatting>
  <conditionalFormatting sqref="H190">
    <cfRule type="cellIs" dxfId="125" priority="1" operator="lessThan">
      <formula>-0.02</formula>
    </cfRule>
    <cfRule type="cellIs" dxfId="124" priority="2" operator="greaterThan">
      <formula>0.02</formula>
    </cfRule>
  </conditionalFormatting>
  <conditionalFormatting sqref="H208:H212">
    <cfRule type="cellIs" dxfId="123" priority="5" operator="lessThan">
      <formula>-0.02</formula>
    </cfRule>
    <cfRule type="cellIs" dxfId="122" priority="6" operator="greaterThan">
      <formula>0.02</formula>
    </cfRule>
  </conditionalFormatting>
  <conditionalFormatting sqref="J285:J312">
    <cfRule type="cellIs" dxfId="121" priority="7" operator="lessThan">
      <formula>-0.02</formula>
    </cfRule>
    <cfRule type="cellIs" dxfId="120" priority="8" operator="greaterThan">
      <formula>0.02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EFEED-B65A-4EB1-AD9F-4A88C0A39301}">
  <dimension ref="A1:R211"/>
  <sheetViews>
    <sheetView topLeftCell="A181" workbookViewId="0">
      <selection activeCell="R189" activeCellId="1" sqref="F161 R189"/>
    </sheetView>
  </sheetViews>
  <sheetFormatPr defaultRowHeight="14.5" x14ac:dyDescent="0.35"/>
  <sheetData>
    <row r="1" spans="1:18" x14ac:dyDescent="0.35">
      <c r="J1" t="s">
        <v>35</v>
      </c>
      <c r="N1" t="s">
        <v>27</v>
      </c>
      <c r="R1" t="s">
        <v>44</v>
      </c>
    </row>
    <row r="2" spans="1:18" x14ac:dyDescent="0.35">
      <c r="A2" s="22" t="s">
        <v>0</v>
      </c>
      <c r="B2" s="22" t="s">
        <v>11</v>
      </c>
      <c r="C2" t="str">
        <f>'Forshammar-Mg2Al'!C1</f>
        <v>Si</v>
      </c>
      <c r="D2" s="23">
        <f>'Forshammar-Mg2Al'!D1</f>
        <v>0.99871547866099941</v>
      </c>
      <c r="F2">
        <f>IF(C2="Si",J2,(IF(C2="Al",N2,R2)))</f>
        <v>1.6245000000000001</v>
      </c>
      <c r="H2" s="1">
        <v>0.38900000000000001</v>
      </c>
      <c r="I2" s="1">
        <v>1.6240000000000001</v>
      </c>
      <c r="J2" s="2">
        <f>I2-(H2*LN(D2))</f>
        <v>1.6245000000000001</v>
      </c>
      <c r="L2" s="2">
        <v>0.39</v>
      </c>
      <c r="M2" s="2">
        <v>1.6339999999999999</v>
      </c>
      <c r="N2" s="2">
        <f>M2-(L2*LN(D2))</f>
        <v>1.6345012853470435</v>
      </c>
      <c r="P2" s="1">
        <v>0.35699999999999998</v>
      </c>
      <c r="Q2" s="1">
        <v>1.3720000000000001</v>
      </c>
      <c r="R2" s="2">
        <f>Q2-(P2*LN(D2))</f>
        <v>1.3724588688946016</v>
      </c>
    </row>
    <row r="3" spans="1:18" x14ac:dyDescent="0.35">
      <c r="A3" s="22" t="s">
        <v>0</v>
      </c>
      <c r="B3" s="22" t="s">
        <v>12</v>
      </c>
      <c r="D3" s="23">
        <f>'Forshammar-Mg2Al'!D2</f>
        <v>0.95970329941597765</v>
      </c>
      <c r="F3">
        <f>IF(C2="Si",J3,(IF(C3="Al",N3,R3)))</f>
        <v>1.64</v>
      </c>
      <c r="H3" s="1">
        <v>0.38900000000000001</v>
      </c>
      <c r="I3" s="1">
        <v>1.6240000000000001</v>
      </c>
      <c r="J3" s="2">
        <f t="shared" ref="J3:J25" si="0">I3-(H3*LN(D3))</f>
        <v>1.64</v>
      </c>
      <c r="L3" s="2">
        <v>0.39</v>
      </c>
      <c r="M3" s="2">
        <v>1.6339999999999999</v>
      </c>
      <c r="N3" s="2">
        <f t="shared" ref="N3:N25" si="1">M3-(L3*LN(D3))</f>
        <v>1.6500411311053982</v>
      </c>
      <c r="P3" s="1">
        <v>0.35699999999999998</v>
      </c>
      <c r="Q3" s="1">
        <v>1.3720000000000001</v>
      </c>
      <c r="R3" s="2">
        <f t="shared" ref="R3:R25" si="2">Q3-(P3*LN(D3))</f>
        <v>1.3866838046272494</v>
      </c>
    </row>
    <row r="4" spans="1:18" x14ac:dyDescent="0.35">
      <c r="A4" s="22" t="s">
        <v>0</v>
      </c>
      <c r="B4" s="22" t="s">
        <v>13</v>
      </c>
      <c r="D4" s="23">
        <f>'Forshammar-Mg2Al'!D3</f>
        <v>1.0459916814346699</v>
      </c>
      <c r="F4">
        <f>IF(C2="Si",J4,(IF(C4="Al",N4,R4)))</f>
        <v>1.6065084543928752</v>
      </c>
      <c r="H4" s="1">
        <v>0.38900000000000001</v>
      </c>
      <c r="I4" s="1">
        <v>1.6240000000000001</v>
      </c>
      <c r="J4" s="2">
        <f t="shared" si="0"/>
        <v>1.6065084543928752</v>
      </c>
      <c r="L4" s="2">
        <v>0.39</v>
      </c>
      <c r="M4" s="2">
        <v>1.6339999999999999</v>
      </c>
      <c r="N4" s="2">
        <f t="shared" si="1"/>
        <v>1.6164634889800031</v>
      </c>
      <c r="P4" s="1">
        <v>0.35699999999999998</v>
      </c>
      <c r="Q4" s="1">
        <v>1.3720000000000001</v>
      </c>
      <c r="R4" s="2">
        <f t="shared" si="2"/>
        <v>1.3559473476047723</v>
      </c>
    </row>
    <row r="5" spans="1:18" x14ac:dyDescent="0.35">
      <c r="A5" s="22" t="s">
        <v>0</v>
      </c>
      <c r="B5" s="22" t="s">
        <v>14</v>
      </c>
      <c r="D5" s="23">
        <f>'Forshammar-Mg2Al'!D4</f>
        <v>1.0457455511595801</v>
      </c>
      <c r="F5">
        <f>IF(C2="Si",J5,(IF(C5="Al",N5,R5)))</f>
        <v>1.6066</v>
      </c>
      <c r="H5" s="1">
        <v>0.38900000000000001</v>
      </c>
      <c r="I5" s="1">
        <v>1.6240000000000001</v>
      </c>
      <c r="J5" s="2">
        <f t="shared" si="0"/>
        <v>1.6066</v>
      </c>
      <c r="L5" s="2">
        <v>0.39</v>
      </c>
      <c r="M5" s="2">
        <v>1.6339999999999999</v>
      </c>
      <c r="N5" s="2">
        <f t="shared" si="1"/>
        <v>1.6165552699228789</v>
      </c>
      <c r="P5" s="1">
        <v>0.35699999999999998</v>
      </c>
      <c r="Q5" s="1">
        <v>1.3720000000000001</v>
      </c>
      <c r="R5" s="2">
        <f t="shared" si="2"/>
        <v>1.3560313624678664</v>
      </c>
    </row>
    <row r="6" spans="1:18" x14ac:dyDescent="0.35">
      <c r="A6" s="22" t="s">
        <v>1</v>
      </c>
      <c r="B6" s="22" t="s">
        <v>11</v>
      </c>
      <c r="C6" t="str">
        <f>'Forshammar-Mg2Al'!C5</f>
        <v>Si</v>
      </c>
      <c r="D6" s="23">
        <f>'Forshammar-Mg2Al'!D5</f>
        <v>0.99871547866099941</v>
      </c>
      <c r="F6">
        <f>IF(C$6="Si",J6,(IF(C6="Al",N6,R6)))</f>
        <v>1.6245000000000001</v>
      </c>
      <c r="H6" s="1">
        <v>0.38900000000000001</v>
      </c>
      <c r="I6" s="1">
        <v>1.6240000000000001</v>
      </c>
      <c r="J6" s="2">
        <f t="shared" si="0"/>
        <v>1.6245000000000001</v>
      </c>
      <c r="L6" s="2">
        <v>0.39</v>
      </c>
      <c r="M6" s="2">
        <v>1.6339999999999999</v>
      </c>
      <c r="N6" s="2">
        <f t="shared" si="1"/>
        <v>1.6345012853470435</v>
      </c>
      <c r="P6" s="1">
        <v>0.35699999999999998</v>
      </c>
      <c r="Q6" s="1">
        <v>1.3720000000000001</v>
      </c>
      <c r="R6" s="2">
        <f t="shared" si="2"/>
        <v>1.3724588688946016</v>
      </c>
    </row>
    <row r="7" spans="1:18" x14ac:dyDescent="0.35">
      <c r="A7" s="22" t="s">
        <v>1</v>
      </c>
      <c r="B7" s="22" t="s">
        <v>12</v>
      </c>
      <c r="D7" s="23">
        <f>'Forshammar-Mg2Al'!D6</f>
        <v>0.95970329941597765</v>
      </c>
      <c r="F7">
        <f>IF(C$6="Si",J7,(IF(C7="Al",N7,R7)))</f>
        <v>1.64</v>
      </c>
      <c r="H7" s="1">
        <v>0.38900000000000001</v>
      </c>
      <c r="I7" s="1">
        <v>1.6240000000000001</v>
      </c>
      <c r="J7" s="2">
        <f t="shared" si="0"/>
        <v>1.64</v>
      </c>
      <c r="L7" s="2">
        <v>0.39</v>
      </c>
      <c r="M7" s="2">
        <v>1.6339999999999999</v>
      </c>
      <c r="N7" s="2">
        <f t="shared" si="1"/>
        <v>1.6500411311053982</v>
      </c>
      <c r="P7" s="1">
        <v>0.35699999999999998</v>
      </c>
      <c r="Q7" s="1">
        <v>1.3720000000000001</v>
      </c>
      <c r="R7" s="2">
        <f t="shared" si="2"/>
        <v>1.3866838046272494</v>
      </c>
    </row>
    <row r="8" spans="1:18" x14ac:dyDescent="0.35">
      <c r="A8" s="22" t="s">
        <v>1</v>
      </c>
      <c r="B8" s="22" t="s">
        <v>13</v>
      </c>
      <c r="D8" s="23">
        <f>'Forshammar-Mg2Al'!D7</f>
        <v>1.0459916814346699</v>
      </c>
      <c r="F8">
        <f>IF(C$6="Si",J8,(IF(C8="Al",N8,R8)))</f>
        <v>1.6065084543928752</v>
      </c>
      <c r="H8" s="1">
        <v>0.38900000000000001</v>
      </c>
      <c r="I8" s="1">
        <v>1.6240000000000001</v>
      </c>
      <c r="J8" s="2">
        <f t="shared" si="0"/>
        <v>1.6065084543928752</v>
      </c>
      <c r="L8" s="2">
        <v>0.39</v>
      </c>
      <c r="M8" s="2">
        <v>1.6339999999999999</v>
      </c>
      <c r="N8" s="2">
        <f t="shared" si="1"/>
        <v>1.6164634889800031</v>
      </c>
      <c r="P8" s="1">
        <v>0.35699999999999998</v>
      </c>
      <c r="Q8" s="1">
        <v>1.3720000000000001</v>
      </c>
      <c r="R8" s="2">
        <f t="shared" si="2"/>
        <v>1.3559473476047723</v>
      </c>
    </row>
    <row r="9" spans="1:18" x14ac:dyDescent="0.35">
      <c r="A9" s="22" t="s">
        <v>1</v>
      </c>
      <c r="B9" s="22" t="s">
        <v>14</v>
      </c>
      <c r="D9" s="23">
        <f>'Forshammar-Mg2Al'!D8</f>
        <v>1.0457455511595801</v>
      </c>
      <c r="F9">
        <f>IF(C$6="Si",J9,(IF(C9="Al",N9,R9)))</f>
        <v>1.6066</v>
      </c>
      <c r="H9" s="1">
        <v>0.38900000000000001</v>
      </c>
      <c r="I9" s="1">
        <v>1.6240000000000001</v>
      </c>
      <c r="J9" s="2">
        <f t="shared" si="0"/>
        <v>1.6066</v>
      </c>
      <c r="L9" s="2">
        <v>0.39</v>
      </c>
      <c r="M9" s="2">
        <v>1.6339999999999999</v>
      </c>
      <c r="N9" s="2">
        <f t="shared" si="1"/>
        <v>1.6165552699228789</v>
      </c>
      <c r="P9" s="1">
        <v>0.35699999999999998</v>
      </c>
      <c r="Q9" s="1">
        <v>1.3720000000000001</v>
      </c>
      <c r="R9" s="2">
        <f t="shared" si="2"/>
        <v>1.3560313624678664</v>
      </c>
    </row>
    <row r="10" spans="1:18" x14ac:dyDescent="0.35">
      <c r="A10" s="22" t="s">
        <v>2</v>
      </c>
      <c r="B10" s="22" t="s">
        <v>11</v>
      </c>
      <c r="C10" t="str">
        <f>'Forshammar-Mg2Al'!C9</f>
        <v>Si</v>
      </c>
      <c r="D10" s="23">
        <f>'Forshammar-Mg2Al'!D9</f>
        <v>0.99871547866099941</v>
      </c>
      <c r="F10">
        <f>IF(C$10="Si",J10,(IF(C10="Al",N10,R10)))</f>
        <v>1.6245000000000001</v>
      </c>
      <c r="H10" s="1">
        <v>0.38900000000000001</v>
      </c>
      <c r="I10" s="1">
        <v>1.6240000000000001</v>
      </c>
      <c r="J10" s="2">
        <f t="shared" si="0"/>
        <v>1.6245000000000001</v>
      </c>
      <c r="L10" s="2">
        <v>0.39</v>
      </c>
      <c r="M10" s="2">
        <v>1.6339999999999999</v>
      </c>
      <c r="N10" s="2">
        <f t="shared" si="1"/>
        <v>1.6345012853470435</v>
      </c>
      <c r="P10" s="1">
        <v>0.35699999999999998</v>
      </c>
      <c r="Q10" s="1">
        <v>1.3720000000000001</v>
      </c>
      <c r="R10" s="2">
        <f t="shared" si="2"/>
        <v>1.3724588688946016</v>
      </c>
    </row>
    <row r="11" spans="1:18" x14ac:dyDescent="0.35">
      <c r="A11" s="22" t="s">
        <v>2</v>
      </c>
      <c r="B11" s="22" t="s">
        <v>12</v>
      </c>
      <c r="D11" s="23">
        <f>'Forshammar-Mg2Al'!D10</f>
        <v>0.95970329941597765</v>
      </c>
      <c r="F11">
        <f>IF(C$10="Si",J11,(IF(C11="Al",N11,R11)))</f>
        <v>1.64</v>
      </c>
      <c r="H11" s="1">
        <v>0.38900000000000001</v>
      </c>
      <c r="I11" s="1">
        <v>1.6240000000000001</v>
      </c>
      <c r="J11" s="2">
        <f t="shared" si="0"/>
        <v>1.64</v>
      </c>
      <c r="L11" s="2">
        <v>0.39</v>
      </c>
      <c r="M11" s="2">
        <v>1.6339999999999999</v>
      </c>
      <c r="N11" s="2">
        <f t="shared" si="1"/>
        <v>1.6500411311053982</v>
      </c>
      <c r="P11" s="1">
        <v>0.35699999999999998</v>
      </c>
      <c r="Q11" s="1">
        <v>1.3720000000000001</v>
      </c>
      <c r="R11" s="2">
        <f t="shared" si="2"/>
        <v>1.3866838046272494</v>
      </c>
    </row>
    <row r="12" spans="1:18" x14ac:dyDescent="0.35">
      <c r="A12" s="22" t="s">
        <v>2</v>
      </c>
      <c r="B12" s="22" t="s">
        <v>13</v>
      </c>
      <c r="D12" s="23">
        <f>'Forshammar-Mg2Al'!D11</f>
        <v>1.0459916814346699</v>
      </c>
      <c r="F12">
        <f>IF(C$10="Si",J12,(IF(C12="Al",N12,R12)))</f>
        <v>1.6065084543928752</v>
      </c>
      <c r="H12" s="1">
        <v>0.38900000000000001</v>
      </c>
      <c r="I12" s="1">
        <v>1.6240000000000001</v>
      </c>
      <c r="J12" s="2">
        <f t="shared" si="0"/>
        <v>1.6065084543928752</v>
      </c>
      <c r="L12" s="2">
        <v>0.39</v>
      </c>
      <c r="M12" s="2">
        <v>1.6339999999999999</v>
      </c>
      <c r="N12" s="2">
        <f t="shared" si="1"/>
        <v>1.6164634889800031</v>
      </c>
      <c r="P12" s="1">
        <v>0.35699999999999998</v>
      </c>
      <c r="Q12" s="1">
        <v>1.3720000000000001</v>
      </c>
      <c r="R12" s="2">
        <f t="shared" si="2"/>
        <v>1.3559473476047723</v>
      </c>
    </row>
    <row r="13" spans="1:18" x14ac:dyDescent="0.35">
      <c r="A13" s="22" t="s">
        <v>2</v>
      </c>
      <c r="B13" s="22" t="s">
        <v>14</v>
      </c>
      <c r="D13" s="23">
        <f>'Forshammar-Mg2Al'!D12</f>
        <v>1.0457455511595801</v>
      </c>
      <c r="F13">
        <f>IF(C$10="Si",J13,(IF(C13="Al",N13,R13)))</f>
        <v>1.6066</v>
      </c>
      <c r="H13" s="1">
        <v>0.38900000000000001</v>
      </c>
      <c r="I13" s="1">
        <v>1.6240000000000001</v>
      </c>
      <c r="J13" s="2">
        <f t="shared" si="0"/>
        <v>1.6066</v>
      </c>
      <c r="L13" s="2">
        <v>0.39</v>
      </c>
      <c r="M13" s="2">
        <v>1.6339999999999999</v>
      </c>
      <c r="N13" s="2">
        <f t="shared" si="1"/>
        <v>1.6165552699228789</v>
      </c>
      <c r="P13" s="1">
        <v>0.35699999999999998</v>
      </c>
      <c r="Q13" s="1">
        <v>1.3720000000000001</v>
      </c>
      <c r="R13" s="2">
        <f t="shared" si="2"/>
        <v>1.3560313624678664</v>
      </c>
    </row>
    <row r="14" spans="1:18" x14ac:dyDescent="0.35">
      <c r="A14" s="22" t="s">
        <v>3</v>
      </c>
      <c r="B14" s="22" t="s">
        <v>11</v>
      </c>
      <c r="C14" t="str">
        <f>'Forshammar-Mg2Al'!C13</f>
        <v>Si</v>
      </c>
      <c r="D14" s="23">
        <f>'Forshammar-Mg2Al'!D13</f>
        <v>0.99871547866099941</v>
      </c>
      <c r="F14">
        <f>IF(C$14="Si",J14,(IF(C14="Al",N14,R14)))</f>
        <v>1.6245000000000001</v>
      </c>
      <c r="H14" s="1">
        <v>0.38900000000000001</v>
      </c>
      <c r="I14" s="1">
        <v>1.6240000000000001</v>
      </c>
      <c r="J14" s="2">
        <f t="shared" si="0"/>
        <v>1.6245000000000001</v>
      </c>
      <c r="L14" s="2">
        <v>0.39</v>
      </c>
      <c r="M14" s="2">
        <v>1.6339999999999999</v>
      </c>
      <c r="N14" s="2">
        <f t="shared" si="1"/>
        <v>1.6345012853470435</v>
      </c>
      <c r="P14" s="1">
        <v>0.35699999999999998</v>
      </c>
      <c r="Q14" s="1">
        <v>1.3720000000000001</v>
      </c>
      <c r="R14" s="2">
        <f t="shared" si="2"/>
        <v>1.3724588688946016</v>
      </c>
    </row>
    <row r="15" spans="1:18" x14ac:dyDescent="0.35">
      <c r="A15" s="22" t="s">
        <v>3</v>
      </c>
      <c r="B15" s="22" t="s">
        <v>12</v>
      </c>
      <c r="D15" s="23">
        <f>'Forshammar-Mg2Al'!D14</f>
        <v>0.95970329941597765</v>
      </c>
      <c r="F15">
        <f>IF(C$14="Si",J15,(IF(C15="Al",N15,R15)))</f>
        <v>1.64</v>
      </c>
      <c r="H15" s="1">
        <v>0.38900000000000001</v>
      </c>
      <c r="I15" s="1">
        <v>1.6240000000000001</v>
      </c>
      <c r="J15" s="2">
        <f t="shared" si="0"/>
        <v>1.64</v>
      </c>
      <c r="L15" s="2">
        <v>0.39</v>
      </c>
      <c r="M15" s="2">
        <v>1.6339999999999999</v>
      </c>
      <c r="N15" s="2">
        <f t="shared" si="1"/>
        <v>1.6500411311053982</v>
      </c>
      <c r="P15" s="1">
        <v>0.35699999999999998</v>
      </c>
      <c r="Q15" s="1">
        <v>1.3720000000000001</v>
      </c>
      <c r="R15" s="2">
        <f t="shared" si="2"/>
        <v>1.3866838046272494</v>
      </c>
    </row>
    <row r="16" spans="1:18" x14ac:dyDescent="0.35">
      <c r="A16" s="22" t="s">
        <v>3</v>
      </c>
      <c r="B16" s="22" t="s">
        <v>13</v>
      </c>
      <c r="D16" s="23">
        <f>'Forshammar-Mg2Al'!D15</f>
        <v>1.0459916814346699</v>
      </c>
      <c r="F16">
        <f>IF(C$14="Si",J16,(IF(C16="Al",N16,R16)))</f>
        <v>1.6065084543928752</v>
      </c>
      <c r="H16" s="1">
        <v>0.38900000000000001</v>
      </c>
      <c r="I16" s="1">
        <v>1.6240000000000001</v>
      </c>
      <c r="J16" s="2">
        <f t="shared" si="0"/>
        <v>1.6065084543928752</v>
      </c>
      <c r="L16" s="2">
        <v>0.39</v>
      </c>
      <c r="M16" s="2">
        <v>1.6339999999999999</v>
      </c>
      <c r="N16" s="2">
        <f t="shared" si="1"/>
        <v>1.6164634889800031</v>
      </c>
      <c r="P16" s="1">
        <v>0.35699999999999998</v>
      </c>
      <c r="Q16" s="1">
        <v>1.3720000000000001</v>
      </c>
      <c r="R16" s="2">
        <f t="shared" si="2"/>
        <v>1.3559473476047723</v>
      </c>
    </row>
    <row r="17" spans="1:18" x14ac:dyDescent="0.35">
      <c r="A17" s="22" t="s">
        <v>3</v>
      </c>
      <c r="B17" s="22" t="s">
        <v>14</v>
      </c>
      <c r="D17" s="23">
        <f>'Forshammar-Mg2Al'!D16</f>
        <v>1.0457455511595801</v>
      </c>
      <c r="F17">
        <f>IF(C$14="Si",J17,(IF(C17="Al",N17,R17)))</f>
        <v>1.6066</v>
      </c>
      <c r="H17" s="1">
        <v>0.38900000000000001</v>
      </c>
      <c r="I17" s="1">
        <v>1.6240000000000001</v>
      </c>
      <c r="J17" s="2">
        <f t="shared" si="0"/>
        <v>1.6066</v>
      </c>
      <c r="L17" s="2">
        <v>0.39</v>
      </c>
      <c r="M17" s="2">
        <v>1.6339999999999999</v>
      </c>
      <c r="N17" s="2">
        <f t="shared" si="1"/>
        <v>1.6165552699228789</v>
      </c>
      <c r="P17" s="1">
        <v>0.35699999999999998</v>
      </c>
      <c r="Q17" s="1">
        <v>1.3720000000000001</v>
      </c>
      <c r="R17" s="2">
        <f t="shared" si="2"/>
        <v>1.3560313624678664</v>
      </c>
    </row>
    <row r="18" spans="1:18" x14ac:dyDescent="0.35">
      <c r="A18" s="22" t="s">
        <v>4</v>
      </c>
      <c r="B18" s="22" t="s">
        <v>11</v>
      </c>
      <c r="C18" t="str">
        <f>'Forshammar-Mg2Al'!C17</f>
        <v>Si</v>
      </c>
      <c r="D18" s="23">
        <f>'Forshammar-Mg2Al'!D17</f>
        <v>0.99871547866099941</v>
      </c>
      <c r="F18">
        <f>IF(C$18="Si",J18,(IF(C18="Al",N18,R18)))</f>
        <v>1.6245000000000001</v>
      </c>
      <c r="H18" s="1">
        <v>0.38900000000000001</v>
      </c>
      <c r="I18" s="1">
        <v>1.6240000000000001</v>
      </c>
      <c r="J18" s="2">
        <f t="shared" si="0"/>
        <v>1.6245000000000001</v>
      </c>
      <c r="L18" s="2">
        <v>0.39</v>
      </c>
      <c r="M18" s="2">
        <v>1.6339999999999999</v>
      </c>
      <c r="N18" s="2">
        <f t="shared" si="1"/>
        <v>1.6345012853470435</v>
      </c>
      <c r="P18" s="1">
        <v>0.35699999999999998</v>
      </c>
      <c r="Q18" s="1">
        <v>1.3720000000000001</v>
      </c>
      <c r="R18" s="2">
        <f t="shared" si="2"/>
        <v>1.3724588688946016</v>
      </c>
    </row>
    <row r="19" spans="1:18" x14ac:dyDescent="0.35">
      <c r="A19" s="22" t="s">
        <v>4</v>
      </c>
      <c r="B19" s="22" t="s">
        <v>12</v>
      </c>
      <c r="D19" s="23">
        <f>'Forshammar-Mg2Al'!D18</f>
        <v>0.95970329941597765</v>
      </c>
      <c r="F19">
        <f>IF(C$18="Si",J19,(IF(C19="Al",N19,R19)))</f>
        <v>1.64</v>
      </c>
      <c r="H19" s="1">
        <v>0.38900000000000001</v>
      </c>
      <c r="I19" s="1">
        <v>1.6240000000000001</v>
      </c>
      <c r="J19" s="2">
        <f t="shared" si="0"/>
        <v>1.64</v>
      </c>
      <c r="L19" s="2">
        <v>0.39</v>
      </c>
      <c r="M19" s="2">
        <v>1.6339999999999999</v>
      </c>
      <c r="N19" s="2">
        <f t="shared" si="1"/>
        <v>1.6500411311053982</v>
      </c>
      <c r="P19" s="1">
        <v>0.35699999999999998</v>
      </c>
      <c r="Q19" s="1">
        <v>1.3720000000000001</v>
      </c>
      <c r="R19" s="2">
        <f t="shared" si="2"/>
        <v>1.3866838046272494</v>
      </c>
    </row>
    <row r="20" spans="1:18" x14ac:dyDescent="0.35">
      <c r="A20" s="22" t="s">
        <v>4</v>
      </c>
      <c r="B20" s="22" t="s">
        <v>13</v>
      </c>
      <c r="D20" s="23">
        <f>'Forshammar-Mg2Al'!D19</f>
        <v>1.0459916814346699</v>
      </c>
      <c r="F20">
        <f>IF(C$18="Si",J20,(IF(C20="Al",N20,R20)))</f>
        <v>1.6065084543928752</v>
      </c>
      <c r="H20" s="1">
        <v>0.38900000000000001</v>
      </c>
      <c r="I20" s="1">
        <v>1.6240000000000001</v>
      </c>
      <c r="J20" s="2">
        <f t="shared" si="0"/>
        <v>1.6065084543928752</v>
      </c>
      <c r="L20" s="2">
        <v>0.39</v>
      </c>
      <c r="M20" s="2">
        <v>1.6339999999999999</v>
      </c>
      <c r="N20" s="2">
        <f t="shared" si="1"/>
        <v>1.6164634889800031</v>
      </c>
      <c r="P20" s="1">
        <v>0.35699999999999998</v>
      </c>
      <c r="Q20" s="1">
        <v>1.3720000000000001</v>
      </c>
      <c r="R20" s="2">
        <f t="shared" si="2"/>
        <v>1.3559473476047723</v>
      </c>
    </row>
    <row r="21" spans="1:18" x14ac:dyDescent="0.35">
      <c r="A21" s="22" t="s">
        <v>4</v>
      </c>
      <c r="B21" s="22" t="s">
        <v>14</v>
      </c>
      <c r="D21" s="23">
        <f>'Forshammar-Mg2Al'!D20</f>
        <v>1.0457455511595801</v>
      </c>
      <c r="F21">
        <f>IF(C$18="Si",J21,(IF(C21="Al",N21,R21)))</f>
        <v>1.6066</v>
      </c>
      <c r="H21" s="1">
        <v>0.38900000000000001</v>
      </c>
      <c r="I21" s="1">
        <v>1.6240000000000001</v>
      </c>
      <c r="J21" s="2">
        <f t="shared" si="0"/>
        <v>1.6066</v>
      </c>
      <c r="L21" s="2">
        <v>0.39</v>
      </c>
      <c r="M21" s="2">
        <v>1.6339999999999999</v>
      </c>
      <c r="N21" s="2">
        <f t="shared" si="1"/>
        <v>1.6165552699228789</v>
      </c>
      <c r="P21" s="1">
        <v>0.35699999999999998</v>
      </c>
      <c r="Q21" s="1">
        <v>1.3720000000000001</v>
      </c>
      <c r="R21" s="2">
        <f t="shared" si="2"/>
        <v>1.3560313624678664</v>
      </c>
    </row>
    <row r="22" spans="1:18" x14ac:dyDescent="0.35">
      <c r="A22" s="22" t="s">
        <v>5</v>
      </c>
      <c r="B22" s="22" t="s">
        <v>11</v>
      </c>
      <c r="C22" t="str">
        <f>'Forshammar-Mg2Al'!C21</f>
        <v>Si</v>
      </c>
      <c r="D22" s="23">
        <f>'Forshammar-Mg2Al'!D21</f>
        <v>0.99871547866099941</v>
      </c>
      <c r="F22">
        <f>IF(C$22="Si",J22,(IF(C22="Al",N22,R22)))</f>
        <v>1.6245000000000001</v>
      </c>
      <c r="H22" s="1">
        <v>0.38900000000000001</v>
      </c>
      <c r="I22" s="1">
        <v>1.6240000000000001</v>
      </c>
      <c r="J22" s="2">
        <f t="shared" si="0"/>
        <v>1.6245000000000001</v>
      </c>
      <c r="L22" s="2">
        <v>0.39</v>
      </c>
      <c r="M22" s="2">
        <v>1.6339999999999999</v>
      </c>
      <c r="N22" s="2">
        <f t="shared" si="1"/>
        <v>1.6345012853470435</v>
      </c>
      <c r="P22" s="1">
        <v>0.35699999999999998</v>
      </c>
      <c r="Q22" s="1">
        <v>1.3720000000000001</v>
      </c>
      <c r="R22" s="2">
        <f t="shared" si="2"/>
        <v>1.3724588688946016</v>
      </c>
    </row>
    <row r="23" spans="1:18" x14ac:dyDescent="0.35">
      <c r="A23" s="22" t="s">
        <v>5</v>
      </c>
      <c r="B23" s="22" t="s">
        <v>12</v>
      </c>
      <c r="D23" s="23">
        <f>'Forshammar-Mg2Al'!D22</f>
        <v>0.95970329941597765</v>
      </c>
      <c r="F23">
        <f>IF(C$22="Si",J23,(IF(C23="Al",N23,R23)))</f>
        <v>1.64</v>
      </c>
      <c r="H23" s="1">
        <v>0.38900000000000001</v>
      </c>
      <c r="I23" s="1">
        <v>1.6240000000000001</v>
      </c>
      <c r="J23" s="2">
        <f t="shared" si="0"/>
        <v>1.64</v>
      </c>
      <c r="L23" s="2">
        <v>0.39</v>
      </c>
      <c r="M23" s="2">
        <v>1.6339999999999999</v>
      </c>
      <c r="N23" s="2">
        <f t="shared" si="1"/>
        <v>1.6500411311053982</v>
      </c>
      <c r="P23" s="1">
        <v>0.35699999999999998</v>
      </c>
      <c r="Q23" s="1">
        <v>1.3720000000000001</v>
      </c>
      <c r="R23" s="2">
        <f t="shared" si="2"/>
        <v>1.3866838046272494</v>
      </c>
    </row>
    <row r="24" spans="1:18" x14ac:dyDescent="0.35">
      <c r="A24" s="22" t="s">
        <v>5</v>
      </c>
      <c r="B24" s="22" t="s">
        <v>13</v>
      </c>
      <c r="D24" s="23">
        <f>'Forshammar-Mg2Al'!D23</f>
        <v>1.0459916814346699</v>
      </c>
      <c r="F24">
        <f>IF(C$22="Si",J24,(IF(C24="Al",N24,R24)))</f>
        <v>1.6065084543928752</v>
      </c>
      <c r="H24" s="1">
        <v>0.38900000000000001</v>
      </c>
      <c r="I24" s="1">
        <v>1.6240000000000001</v>
      </c>
      <c r="J24" s="2">
        <f t="shared" si="0"/>
        <v>1.6065084543928752</v>
      </c>
      <c r="L24" s="2">
        <v>0.39</v>
      </c>
      <c r="M24" s="2">
        <v>1.6339999999999999</v>
      </c>
      <c r="N24" s="2">
        <f t="shared" si="1"/>
        <v>1.6164634889800031</v>
      </c>
      <c r="P24" s="1">
        <v>0.35699999999999998</v>
      </c>
      <c r="Q24" s="1">
        <v>1.3720000000000001</v>
      </c>
      <c r="R24" s="2">
        <f t="shared" si="2"/>
        <v>1.3559473476047723</v>
      </c>
    </row>
    <row r="25" spans="1:18" x14ac:dyDescent="0.35">
      <c r="A25" s="22" t="s">
        <v>5</v>
      </c>
      <c r="B25" s="22" t="s">
        <v>14</v>
      </c>
      <c r="D25" s="23">
        <f>'Forshammar-Mg2Al'!D24</f>
        <v>1.0457455511595801</v>
      </c>
      <c r="F25">
        <f>IF(C$22="Si",J25,(IF(C25="Al",N25,R25)))</f>
        <v>1.6066</v>
      </c>
      <c r="H25" s="1">
        <v>0.38900000000000001</v>
      </c>
      <c r="I25" s="1">
        <v>1.6240000000000001</v>
      </c>
      <c r="J25" s="2">
        <f t="shared" si="0"/>
        <v>1.6066</v>
      </c>
      <c r="L25" s="2">
        <v>0.39</v>
      </c>
      <c r="M25" s="2">
        <v>1.6339999999999999</v>
      </c>
      <c r="N25" s="2">
        <f t="shared" si="1"/>
        <v>1.6165552699228789</v>
      </c>
      <c r="P25" s="1">
        <v>0.35699999999999998</v>
      </c>
      <c r="Q25" s="1">
        <v>1.3720000000000001</v>
      </c>
      <c r="R25" s="2">
        <f t="shared" si="2"/>
        <v>1.3560313624678664</v>
      </c>
    </row>
    <row r="26" spans="1:18" x14ac:dyDescent="0.35">
      <c r="A26" s="22"/>
      <c r="B26" s="22"/>
      <c r="D26" s="23"/>
      <c r="J26" t="s">
        <v>44</v>
      </c>
    </row>
    <row r="27" spans="1:18" x14ac:dyDescent="0.35">
      <c r="A27" s="1" t="s">
        <v>30</v>
      </c>
      <c r="B27" s="1" t="s">
        <v>10</v>
      </c>
      <c r="C27" t="str">
        <f>'Forshammar-Mg2Al'!C25</f>
        <v>B</v>
      </c>
      <c r="D27" s="23">
        <f>'Forshammar-Mg2Al'!D25</f>
        <v>1.0199487502095992</v>
      </c>
      <c r="F27">
        <f>J27</f>
        <v>1.3649483999325513</v>
      </c>
      <c r="H27" s="1">
        <v>0.35699999999999998</v>
      </c>
      <c r="I27" s="1">
        <v>1.3720000000000001</v>
      </c>
      <c r="J27" s="2">
        <f>I27-(H27*LN(D27))</f>
        <v>1.3649483999325513</v>
      </c>
    </row>
    <row r="28" spans="1:18" x14ac:dyDescent="0.35">
      <c r="A28" s="1" t="s">
        <v>30</v>
      </c>
      <c r="B28" s="1" t="s">
        <v>31</v>
      </c>
      <c r="D28" s="23">
        <f>'Forshammar-Mg2Al'!D26</f>
        <v>0.97866231206463161</v>
      </c>
      <c r="F28">
        <f t="shared" ref="F28:F44" si="3">J28</f>
        <v>1.3796999999999999</v>
      </c>
      <c r="H28" s="1">
        <v>0.35699999999999998</v>
      </c>
      <c r="I28" s="1">
        <v>1.3720000000000001</v>
      </c>
      <c r="J28" s="2">
        <f t="shared" ref="J28:J44" si="4">I28-(H28*LN(D28))</f>
        <v>1.3796999999999999</v>
      </c>
    </row>
    <row r="29" spans="1:18" x14ac:dyDescent="0.35">
      <c r="A29" s="1" t="s">
        <v>30</v>
      </c>
      <c r="B29" s="1" t="s">
        <v>31</v>
      </c>
      <c r="D29" s="23">
        <f>'Forshammar-Mg2Al'!D27</f>
        <v>0.97866231206463161</v>
      </c>
      <c r="F29">
        <f t="shared" si="3"/>
        <v>1.3796999999999999</v>
      </c>
      <c r="H29" s="1">
        <v>0.35699999999999998</v>
      </c>
      <c r="I29" s="1">
        <v>1.3720000000000001</v>
      </c>
      <c r="J29" s="2">
        <f t="shared" si="4"/>
        <v>1.3796999999999999</v>
      </c>
    </row>
    <row r="30" spans="1:18" x14ac:dyDescent="0.35">
      <c r="A30" s="1" t="s">
        <v>47</v>
      </c>
      <c r="B30" s="1" t="s">
        <v>10</v>
      </c>
      <c r="C30" t="str">
        <f>'Forshammar-Mg2Al'!C28</f>
        <v>B</v>
      </c>
      <c r="D30" s="23">
        <f>'Forshammar-Mg2Al'!D28</f>
        <v>1.0199487502095992</v>
      </c>
      <c r="F30">
        <f t="shared" si="3"/>
        <v>1.3649483999325513</v>
      </c>
      <c r="H30" s="1">
        <v>0.35699999999999998</v>
      </c>
      <c r="I30" s="1">
        <v>1.3720000000000001</v>
      </c>
      <c r="J30" s="2">
        <f t="shared" si="4"/>
        <v>1.3649483999325513</v>
      </c>
    </row>
    <row r="31" spans="1:18" x14ac:dyDescent="0.35">
      <c r="A31" s="1" t="s">
        <v>47</v>
      </c>
      <c r="B31" s="1" t="s">
        <v>31</v>
      </c>
      <c r="D31" s="23">
        <f>'Forshammar-Mg2Al'!D29</f>
        <v>0.97866231206463161</v>
      </c>
      <c r="F31">
        <f t="shared" si="3"/>
        <v>1.3796999999999999</v>
      </c>
      <c r="H31" s="1">
        <v>0.35699999999999998</v>
      </c>
      <c r="I31" s="1">
        <v>1.3720000000000001</v>
      </c>
      <c r="J31" s="2">
        <f t="shared" si="4"/>
        <v>1.3796999999999999</v>
      </c>
    </row>
    <row r="32" spans="1:18" x14ac:dyDescent="0.35">
      <c r="A32" s="1" t="s">
        <v>47</v>
      </c>
      <c r="B32" s="1" t="s">
        <v>31</v>
      </c>
      <c r="D32" s="23">
        <f>'Forshammar-Mg2Al'!D30</f>
        <v>0.97866231206463161</v>
      </c>
      <c r="F32">
        <f t="shared" si="3"/>
        <v>1.3796999999999999</v>
      </c>
      <c r="H32" s="1">
        <v>0.35699999999999998</v>
      </c>
      <c r="I32" s="1">
        <v>1.3720000000000001</v>
      </c>
      <c r="J32" s="2">
        <f t="shared" si="4"/>
        <v>1.3796999999999999</v>
      </c>
    </row>
    <row r="33" spans="1:14" x14ac:dyDescent="0.35">
      <c r="A33" s="1" t="s">
        <v>52</v>
      </c>
      <c r="B33" s="1" t="s">
        <v>10</v>
      </c>
      <c r="C33" t="str">
        <f>'Forshammar-Mg2Al'!C31</f>
        <v>B</v>
      </c>
      <c r="D33" s="23">
        <f>'Forshammar-Mg2Al'!D31</f>
        <v>1.0199487502095992</v>
      </c>
      <c r="F33">
        <f t="shared" si="3"/>
        <v>1.3649483999325513</v>
      </c>
      <c r="H33" s="1">
        <v>0.35699999999999998</v>
      </c>
      <c r="I33" s="1">
        <v>1.3720000000000001</v>
      </c>
      <c r="J33" s="2">
        <f t="shared" si="4"/>
        <v>1.3649483999325513</v>
      </c>
    </row>
    <row r="34" spans="1:14" x14ac:dyDescent="0.35">
      <c r="A34" s="1" t="s">
        <v>52</v>
      </c>
      <c r="B34" s="1" t="s">
        <v>31</v>
      </c>
      <c r="D34" s="23">
        <f>'Forshammar-Mg2Al'!D32</f>
        <v>0.97866231206463161</v>
      </c>
      <c r="F34">
        <f t="shared" si="3"/>
        <v>1.3796999999999999</v>
      </c>
      <c r="H34" s="1">
        <v>0.35699999999999998</v>
      </c>
      <c r="I34" s="1">
        <v>1.3720000000000001</v>
      </c>
      <c r="J34" s="2">
        <f t="shared" si="4"/>
        <v>1.3796999999999999</v>
      </c>
    </row>
    <row r="35" spans="1:14" x14ac:dyDescent="0.35">
      <c r="A35" s="1" t="s">
        <v>52</v>
      </c>
      <c r="B35" s="1" t="s">
        <v>31</v>
      </c>
      <c r="D35" s="23">
        <f>'Forshammar-Mg2Al'!D33</f>
        <v>0.97866231206463161</v>
      </c>
      <c r="F35">
        <f t="shared" si="3"/>
        <v>1.3796999999999999</v>
      </c>
      <c r="H35" s="1">
        <v>0.35699999999999998</v>
      </c>
      <c r="I35" s="1">
        <v>1.3720000000000001</v>
      </c>
      <c r="J35" s="2">
        <f t="shared" si="4"/>
        <v>1.3796999999999999</v>
      </c>
    </row>
    <row r="36" spans="1:14" x14ac:dyDescent="0.35">
      <c r="A36" s="1" t="s">
        <v>74</v>
      </c>
      <c r="B36" s="1" t="s">
        <v>10</v>
      </c>
      <c r="C36" t="str">
        <f>'Forshammar-Mg2Al'!C34</f>
        <v>B</v>
      </c>
      <c r="D36" s="23">
        <f>'Forshammar-Mg2Al'!D34</f>
        <v>1.0199487502095992</v>
      </c>
      <c r="F36">
        <f t="shared" si="3"/>
        <v>1.3649483999325513</v>
      </c>
      <c r="H36" s="1">
        <v>0.35699999999999998</v>
      </c>
      <c r="I36" s="1">
        <v>1.3720000000000001</v>
      </c>
      <c r="J36" s="2">
        <f t="shared" si="4"/>
        <v>1.3649483999325513</v>
      </c>
    </row>
    <row r="37" spans="1:14" x14ac:dyDescent="0.35">
      <c r="A37" s="1" t="s">
        <v>74</v>
      </c>
      <c r="B37" s="1" t="s">
        <v>31</v>
      </c>
      <c r="D37" s="23">
        <f>'Forshammar-Mg2Al'!D35</f>
        <v>0.97866231206463161</v>
      </c>
      <c r="F37">
        <f t="shared" si="3"/>
        <v>1.3796999999999999</v>
      </c>
      <c r="H37" s="1">
        <v>0.35699999999999998</v>
      </c>
      <c r="I37" s="1">
        <v>1.3720000000000001</v>
      </c>
      <c r="J37" s="2">
        <f t="shared" si="4"/>
        <v>1.3796999999999999</v>
      </c>
    </row>
    <row r="38" spans="1:14" x14ac:dyDescent="0.35">
      <c r="A38" s="1" t="s">
        <v>74</v>
      </c>
      <c r="B38" s="1" t="s">
        <v>31</v>
      </c>
      <c r="D38" s="23">
        <f>'Forshammar-Mg2Al'!D36</f>
        <v>0.97866231206463161</v>
      </c>
      <c r="F38">
        <f t="shared" si="3"/>
        <v>1.3796999999999999</v>
      </c>
      <c r="H38" s="1">
        <v>0.35699999999999998</v>
      </c>
      <c r="I38" s="1">
        <v>1.3720000000000001</v>
      </c>
      <c r="J38" s="2">
        <f t="shared" si="4"/>
        <v>1.3796999999999999</v>
      </c>
    </row>
    <row r="39" spans="1:14" x14ac:dyDescent="0.35">
      <c r="A39" s="1" t="s">
        <v>75</v>
      </c>
      <c r="B39" s="1" t="s">
        <v>10</v>
      </c>
      <c r="C39" t="str">
        <f>'Forshammar-Mg2Al'!C37</f>
        <v>B</v>
      </c>
      <c r="D39" s="23">
        <f>'Forshammar-Mg2Al'!D37</f>
        <v>1.0199487502095992</v>
      </c>
      <c r="F39">
        <f t="shared" si="3"/>
        <v>1.3649483999325513</v>
      </c>
      <c r="H39" s="1">
        <v>0.35699999999999998</v>
      </c>
      <c r="I39" s="1">
        <v>1.3720000000000001</v>
      </c>
      <c r="J39" s="2">
        <f t="shared" si="4"/>
        <v>1.3649483999325513</v>
      </c>
    </row>
    <row r="40" spans="1:14" x14ac:dyDescent="0.35">
      <c r="A40" s="1" t="s">
        <v>75</v>
      </c>
      <c r="B40" s="1" t="s">
        <v>31</v>
      </c>
      <c r="D40" s="23">
        <f>'Forshammar-Mg2Al'!D38</f>
        <v>0.97866231206463161</v>
      </c>
      <c r="F40">
        <f t="shared" si="3"/>
        <v>1.3796999999999999</v>
      </c>
      <c r="H40" s="1">
        <v>0.35699999999999998</v>
      </c>
      <c r="I40" s="1">
        <v>1.3720000000000001</v>
      </c>
      <c r="J40" s="2">
        <f t="shared" si="4"/>
        <v>1.3796999999999999</v>
      </c>
    </row>
    <row r="41" spans="1:14" x14ac:dyDescent="0.35">
      <c r="A41" s="1" t="s">
        <v>75</v>
      </c>
      <c r="B41" s="1" t="s">
        <v>31</v>
      </c>
      <c r="D41" s="23">
        <f>'Forshammar-Mg2Al'!D39</f>
        <v>0.97866231206463161</v>
      </c>
      <c r="F41">
        <f t="shared" si="3"/>
        <v>1.3796999999999999</v>
      </c>
      <c r="H41" s="1">
        <v>0.35699999999999998</v>
      </c>
      <c r="I41" s="1">
        <v>1.3720000000000001</v>
      </c>
      <c r="J41" s="2">
        <f t="shared" si="4"/>
        <v>1.3796999999999999</v>
      </c>
    </row>
    <row r="42" spans="1:14" x14ac:dyDescent="0.35">
      <c r="A42" s="1" t="s">
        <v>76</v>
      </c>
      <c r="B42" s="1" t="s">
        <v>10</v>
      </c>
      <c r="C42" t="str">
        <f>'Forshammar-Mg2Al'!C40</f>
        <v>B</v>
      </c>
      <c r="D42" s="23">
        <f>'Forshammar-Mg2Al'!D40</f>
        <v>1.0199487502095992</v>
      </c>
      <c r="F42">
        <f t="shared" si="3"/>
        <v>1.3649483999325513</v>
      </c>
      <c r="H42" s="1">
        <v>0.35699999999999998</v>
      </c>
      <c r="I42" s="1">
        <v>1.3720000000000001</v>
      </c>
      <c r="J42" s="2">
        <f t="shared" si="4"/>
        <v>1.3649483999325513</v>
      </c>
    </row>
    <row r="43" spans="1:14" x14ac:dyDescent="0.35">
      <c r="A43" s="1" t="s">
        <v>76</v>
      </c>
      <c r="B43" s="1" t="s">
        <v>31</v>
      </c>
      <c r="D43" s="23">
        <f>'Forshammar-Mg2Al'!D41</f>
        <v>0.97866231206463161</v>
      </c>
      <c r="F43">
        <f t="shared" si="3"/>
        <v>1.3796999999999999</v>
      </c>
      <c r="H43" s="1">
        <v>0.35699999999999998</v>
      </c>
      <c r="I43" s="1">
        <v>1.3720000000000001</v>
      </c>
      <c r="J43" s="2">
        <f t="shared" si="4"/>
        <v>1.3796999999999999</v>
      </c>
    </row>
    <row r="44" spans="1:14" x14ac:dyDescent="0.35">
      <c r="A44" s="1" t="s">
        <v>76</v>
      </c>
      <c r="B44" s="1" t="s">
        <v>31</v>
      </c>
      <c r="D44" s="23">
        <f>'Forshammar-Mg2Al'!D42</f>
        <v>0.97866231206463161</v>
      </c>
      <c r="F44">
        <f t="shared" si="3"/>
        <v>1.3796999999999999</v>
      </c>
      <c r="H44" s="1">
        <v>0.35699999999999998</v>
      </c>
      <c r="I44" s="1">
        <v>1.3720000000000001</v>
      </c>
      <c r="J44" s="2">
        <f t="shared" si="4"/>
        <v>1.3796999999999999</v>
      </c>
    </row>
    <row r="45" spans="1:14" x14ac:dyDescent="0.35">
      <c r="A45" s="1"/>
      <c r="B45" s="1"/>
      <c r="D45" s="23"/>
      <c r="J45" t="s">
        <v>27</v>
      </c>
      <c r="N45" t="s">
        <v>28</v>
      </c>
    </row>
    <row r="46" spans="1:14" x14ac:dyDescent="0.35">
      <c r="A46" s="25" t="s">
        <v>53</v>
      </c>
      <c r="B46" s="25" t="s">
        <v>16</v>
      </c>
      <c r="C46" t="str">
        <f>'Forshammar-Mg2Al'!C43</f>
        <v>Al</v>
      </c>
      <c r="D46" s="23">
        <f>'Forshammar-Mg2Al'!D43</f>
        <v>0.42821748477161148</v>
      </c>
      <c r="F46">
        <f>IF(C$46="Al",J46,N46)</f>
        <v>1.9647683874836961</v>
      </c>
      <c r="H46" s="2">
        <v>0.39</v>
      </c>
      <c r="I46" s="2">
        <v>1.6339999999999999</v>
      </c>
      <c r="J46" s="2">
        <f>I46-(H46*LN(D46))</f>
        <v>1.9647683874836961</v>
      </c>
      <c r="L46">
        <v>0.443</v>
      </c>
      <c r="M46">
        <v>1.6080000000000001</v>
      </c>
      <c r="N46" s="2">
        <f>M46-(L46*LN(D46))</f>
        <v>1.98371896321866</v>
      </c>
    </row>
    <row r="47" spans="1:14" x14ac:dyDescent="0.35">
      <c r="A47" s="25" t="s">
        <v>53</v>
      </c>
      <c r="B47" s="25" t="s">
        <v>13</v>
      </c>
      <c r="D47" s="23">
        <f>'Forshammar-Mg2Al'!D44</f>
        <v>0.55530426073901928</v>
      </c>
      <c r="F47">
        <f t="shared" ref="F47:F51" si="5">IF(C$46="Al",J47,N47)</f>
        <v>1.863413248182662</v>
      </c>
      <c r="H47" s="2">
        <v>0.39</v>
      </c>
      <c r="I47" s="2">
        <v>1.6339999999999999</v>
      </c>
      <c r="J47" s="2">
        <f t="shared" ref="J47:J110" si="6">I47-(H47*LN(D47))</f>
        <v>1.863413248182662</v>
      </c>
      <c r="L47">
        <v>0.443</v>
      </c>
      <c r="M47">
        <v>1.6080000000000001</v>
      </c>
      <c r="N47" s="2">
        <f t="shared" ref="N47:N110" si="7">M47-(L47*LN(D47))</f>
        <v>1.8685899203715879</v>
      </c>
    </row>
    <row r="48" spans="1:14" x14ac:dyDescent="0.35">
      <c r="A48" s="25" t="s">
        <v>53</v>
      </c>
      <c r="B48" s="25" t="s">
        <v>14</v>
      </c>
      <c r="D48" s="23">
        <f>'Forshammar-Mg2Al'!D45</f>
        <v>0.53854280279231548</v>
      </c>
      <c r="F48">
        <f t="shared" si="5"/>
        <v>1.8753664371255714</v>
      </c>
      <c r="H48" s="2">
        <v>0.39</v>
      </c>
      <c r="I48" s="2">
        <v>1.6339999999999999</v>
      </c>
      <c r="J48" s="2">
        <f t="shared" si="6"/>
        <v>1.8753664371255714</v>
      </c>
      <c r="L48">
        <v>0.443</v>
      </c>
      <c r="M48">
        <v>1.6080000000000001</v>
      </c>
      <c r="N48" s="2">
        <f t="shared" si="7"/>
        <v>1.8821675170426364</v>
      </c>
    </row>
    <row r="49" spans="1:14" x14ac:dyDescent="0.35">
      <c r="A49" s="25" t="s">
        <v>53</v>
      </c>
      <c r="B49" s="25" t="s">
        <v>48</v>
      </c>
      <c r="D49" s="23">
        <f>'Forshammar-Mg2Al'!D46</f>
        <v>0.46874505158163876</v>
      </c>
      <c r="F49">
        <f t="shared" si="5"/>
        <v>1.9295015407678393</v>
      </c>
      <c r="H49" s="2">
        <v>0.39</v>
      </c>
      <c r="I49" s="2">
        <v>1.6339999999999999</v>
      </c>
      <c r="J49" s="2">
        <f t="shared" si="6"/>
        <v>1.9295015407678393</v>
      </c>
      <c r="L49">
        <v>0.443</v>
      </c>
      <c r="M49">
        <v>1.6080000000000001</v>
      </c>
      <c r="N49" s="2">
        <f t="shared" si="7"/>
        <v>1.9436594424619305</v>
      </c>
    </row>
    <row r="50" spans="1:14" x14ac:dyDescent="0.35">
      <c r="A50" s="25" t="s">
        <v>53</v>
      </c>
      <c r="B50" s="25" t="s">
        <v>31</v>
      </c>
      <c r="D50" s="23">
        <f>'Forshammar-Mg2Al'!D47</f>
        <v>0.54706713537137552</v>
      </c>
      <c r="F50">
        <f t="shared" si="5"/>
        <v>1.8692416626258987</v>
      </c>
      <c r="H50" s="2">
        <v>0.39</v>
      </c>
      <c r="I50" s="2">
        <v>1.6339999999999999</v>
      </c>
      <c r="J50" s="2">
        <f t="shared" si="6"/>
        <v>1.8692416626258987</v>
      </c>
      <c r="L50">
        <v>0.443</v>
      </c>
      <c r="M50">
        <v>1.6080000000000001</v>
      </c>
      <c r="N50" s="2">
        <f t="shared" si="7"/>
        <v>1.8752104013930082</v>
      </c>
    </row>
    <row r="51" spans="1:14" x14ac:dyDescent="0.35">
      <c r="A51" s="25" t="s">
        <v>53</v>
      </c>
      <c r="B51" s="25" t="s">
        <v>49</v>
      </c>
      <c r="D51" s="23">
        <f>'Forshammar-Mg2Al'!D48</f>
        <v>0.50857940615180453</v>
      </c>
      <c r="F51">
        <f t="shared" si="5"/>
        <v>1.8976922280437329</v>
      </c>
      <c r="H51" s="2">
        <v>0.39</v>
      </c>
      <c r="I51" s="2">
        <v>1.6339999999999999</v>
      </c>
      <c r="J51" s="2">
        <f t="shared" si="6"/>
        <v>1.8976922280437329</v>
      </c>
      <c r="L51">
        <v>0.443</v>
      </c>
      <c r="M51">
        <v>1.6080000000000001</v>
      </c>
      <c r="N51" s="2">
        <f t="shared" si="7"/>
        <v>1.9075273257009584</v>
      </c>
    </row>
    <row r="52" spans="1:14" x14ac:dyDescent="0.35">
      <c r="A52" s="25" t="s">
        <v>54</v>
      </c>
      <c r="B52" s="25" t="s">
        <v>16</v>
      </c>
      <c r="C52" t="str">
        <f>'Forshammar-Mg2Al'!C49</f>
        <v>Al</v>
      </c>
      <c r="D52" s="23">
        <f>'Forshammar-Mg2Al'!D49</f>
        <v>0.42821748477161148</v>
      </c>
      <c r="F52">
        <f t="shared" ref="F52:F57" si="8">IF(C$52="Al",J52,N52)</f>
        <v>1.9647683874836961</v>
      </c>
      <c r="H52" s="2">
        <v>0.39</v>
      </c>
      <c r="I52" s="2">
        <v>1.6339999999999999</v>
      </c>
      <c r="J52" s="2">
        <f t="shared" si="6"/>
        <v>1.9647683874836961</v>
      </c>
      <c r="L52">
        <v>0.443</v>
      </c>
      <c r="M52">
        <v>1.6080000000000001</v>
      </c>
      <c r="N52" s="2">
        <f t="shared" si="7"/>
        <v>1.98371896321866</v>
      </c>
    </row>
    <row r="53" spans="1:14" x14ac:dyDescent="0.35">
      <c r="A53" s="25" t="s">
        <v>54</v>
      </c>
      <c r="B53" s="25" t="s">
        <v>13</v>
      </c>
      <c r="D53" s="23">
        <f>'Forshammar-Mg2Al'!D50</f>
        <v>0.55530426073901928</v>
      </c>
      <c r="F53">
        <f t="shared" si="8"/>
        <v>1.863413248182662</v>
      </c>
      <c r="H53" s="2">
        <v>0.39</v>
      </c>
      <c r="I53" s="2">
        <v>1.6339999999999999</v>
      </c>
      <c r="J53" s="2">
        <f t="shared" si="6"/>
        <v>1.863413248182662</v>
      </c>
      <c r="L53">
        <v>0.443</v>
      </c>
      <c r="M53">
        <v>1.6080000000000001</v>
      </c>
      <c r="N53" s="2">
        <f t="shared" si="7"/>
        <v>1.8685899203715879</v>
      </c>
    </row>
    <row r="54" spans="1:14" x14ac:dyDescent="0.35">
      <c r="A54" s="25" t="s">
        <v>54</v>
      </c>
      <c r="B54" s="25" t="s">
        <v>14</v>
      </c>
      <c r="D54" s="23">
        <f>'Forshammar-Mg2Al'!D51</f>
        <v>0.53854280279231548</v>
      </c>
      <c r="F54">
        <f t="shared" si="8"/>
        <v>1.8753664371255714</v>
      </c>
      <c r="H54" s="2">
        <v>0.39</v>
      </c>
      <c r="I54" s="2">
        <v>1.6339999999999999</v>
      </c>
      <c r="J54" s="2">
        <f t="shared" si="6"/>
        <v>1.8753664371255714</v>
      </c>
      <c r="L54">
        <v>0.443</v>
      </c>
      <c r="M54">
        <v>1.6080000000000001</v>
      </c>
      <c r="N54" s="2">
        <f t="shared" si="7"/>
        <v>1.8821675170426364</v>
      </c>
    </row>
    <row r="55" spans="1:14" x14ac:dyDescent="0.35">
      <c r="A55" s="25" t="s">
        <v>54</v>
      </c>
      <c r="B55" s="25" t="s">
        <v>48</v>
      </c>
      <c r="D55" s="23">
        <f>'Forshammar-Mg2Al'!D52</f>
        <v>0.46874505158163876</v>
      </c>
      <c r="F55">
        <f t="shared" si="8"/>
        <v>1.9295015407678393</v>
      </c>
      <c r="H55" s="2">
        <v>0.39</v>
      </c>
      <c r="I55" s="2">
        <v>1.6339999999999999</v>
      </c>
      <c r="J55" s="2">
        <f t="shared" si="6"/>
        <v>1.9295015407678393</v>
      </c>
      <c r="L55">
        <v>0.443</v>
      </c>
      <c r="M55">
        <v>1.6080000000000001</v>
      </c>
      <c r="N55" s="2">
        <f t="shared" si="7"/>
        <v>1.9436594424619305</v>
      </c>
    </row>
    <row r="56" spans="1:14" x14ac:dyDescent="0.35">
      <c r="A56" s="25" t="s">
        <v>54</v>
      </c>
      <c r="B56" s="25" t="s">
        <v>31</v>
      </c>
      <c r="D56" s="23">
        <f>'Forshammar-Mg2Al'!D53</f>
        <v>0.54706713537137552</v>
      </c>
      <c r="F56">
        <f t="shared" si="8"/>
        <v>1.8692416626258987</v>
      </c>
      <c r="H56" s="2">
        <v>0.39</v>
      </c>
      <c r="I56" s="2">
        <v>1.6339999999999999</v>
      </c>
      <c r="J56" s="2">
        <f t="shared" si="6"/>
        <v>1.8692416626258987</v>
      </c>
      <c r="L56">
        <v>0.443</v>
      </c>
      <c r="M56">
        <v>1.6080000000000001</v>
      </c>
      <c r="N56" s="2">
        <f t="shared" si="7"/>
        <v>1.8752104013930082</v>
      </c>
    </row>
    <row r="57" spans="1:14" x14ac:dyDescent="0.35">
      <c r="A57" s="25" t="s">
        <v>54</v>
      </c>
      <c r="B57" s="25" t="s">
        <v>49</v>
      </c>
      <c r="D57" s="23">
        <f>'Forshammar-Mg2Al'!D54</f>
        <v>0.50857940615180453</v>
      </c>
      <c r="F57">
        <f t="shared" si="8"/>
        <v>1.8976922280437329</v>
      </c>
      <c r="H57" s="2">
        <v>0.39</v>
      </c>
      <c r="I57" s="2">
        <v>1.6339999999999999</v>
      </c>
      <c r="J57" s="2">
        <f t="shared" si="6"/>
        <v>1.8976922280437329</v>
      </c>
      <c r="L57">
        <v>0.443</v>
      </c>
      <c r="M57">
        <v>1.6080000000000001</v>
      </c>
      <c r="N57" s="2">
        <f t="shared" si="7"/>
        <v>1.9075273257009584</v>
      </c>
    </row>
    <row r="58" spans="1:14" x14ac:dyDescent="0.35">
      <c r="A58" s="25" t="s">
        <v>55</v>
      </c>
      <c r="B58" s="25" t="s">
        <v>16</v>
      </c>
      <c r="C58" t="str">
        <f>'Forshammar-Mg2Al'!C55</f>
        <v>Mg</v>
      </c>
      <c r="D58" s="23">
        <f>'Forshammar-Mg2Al'!D55</f>
        <v>0.2839220801541476</v>
      </c>
      <c r="F58">
        <f t="shared" ref="F58:F63" si="9">IF(C$58="Al",J58,N58)</f>
        <v>2.165761561745374</v>
      </c>
      <c r="H58" s="2">
        <v>0.39</v>
      </c>
      <c r="I58" s="2">
        <v>1.6339999999999999</v>
      </c>
      <c r="J58" s="2">
        <f t="shared" si="6"/>
        <v>2.1250316232069881</v>
      </c>
      <c r="L58">
        <v>0.443</v>
      </c>
      <c r="M58">
        <v>1.6080000000000001</v>
      </c>
      <c r="N58" s="2">
        <f t="shared" si="7"/>
        <v>2.165761561745374</v>
      </c>
    </row>
    <row r="59" spans="1:14" x14ac:dyDescent="0.35">
      <c r="A59" s="25" t="s">
        <v>55</v>
      </c>
      <c r="B59" s="25" t="s">
        <v>13</v>
      </c>
      <c r="D59" s="23">
        <f>'Forshammar-Mg2Al'!D56</f>
        <v>0.36536529266073814</v>
      </c>
      <c r="F59">
        <f t="shared" si="9"/>
        <v>2.0540379274575393</v>
      </c>
      <c r="H59" s="2">
        <v>0.39</v>
      </c>
      <c r="I59" s="2">
        <v>1.6339999999999999</v>
      </c>
      <c r="J59" s="2">
        <f t="shared" si="6"/>
        <v>2.0266744733824837</v>
      </c>
      <c r="L59">
        <v>0.443</v>
      </c>
      <c r="M59">
        <v>1.6080000000000001</v>
      </c>
      <c r="N59" s="2">
        <f t="shared" si="7"/>
        <v>2.0540379274575393</v>
      </c>
    </row>
    <row r="60" spans="1:14" x14ac:dyDescent="0.35">
      <c r="A60" s="25" t="s">
        <v>55</v>
      </c>
      <c r="B60" s="25" t="s">
        <v>14</v>
      </c>
      <c r="D60" s="23">
        <f>'Forshammar-Mg2Al'!D57</f>
        <v>0.35465838380316944</v>
      </c>
      <c r="F60">
        <f t="shared" si="9"/>
        <v>2.06721391161819</v>
      </c>
      <c r="H60" s="2">
        <v>0.39</v>
      </c>
      <c r="I60" s="2">
        <v>1.6339999999999999</v>
      </c>
      <c r="J60" s="2">
        <f t="shared" si="6"/>
        <v>2.0382740982643206</v>
      </c>
      <c r="L60">
        <v>0.443</v>
      </c>
      <c r="M60">
        <v>1.6080000000000001</v>
      </c>
      <c r="N60" s="2">
        <f t="shared" si="7"/>
        <v>2.06721391161819</v>
      </c>
    </row>
    <row r="61" spans="1:14" x14ac:dyDescent="0.35">
      <c r="A61" s="25" t="s">
        <v>55</v>
      </c>
      <c r="B61" s="25" t="s">
        <v>48</v>
      </c>
      <c r="D61" s="23">
        <f>'Forshammar-Mg2Al'!D58</f>
        <v>0.30996298202151712</v>
      </c>
      <c r="F61">
        <f t="shared" si="9"/>
        <v>2.1268869638498993</v>
      </c>
      <c r="H61" s="2">
        <v>0.39</v>
      </c>
      <c r="I61" s="2">
        <v>1.6339999999999999</v>
      </c>
      <c r="J61" s="2">
        <f t="shared" si="6"/>
        <v>2.0908079365721459</v>
      </c>
      <c r="L61">
        <v>0.443</v>
      </c>
      <c r="M61">
        <v>1.6080000000000001</v>
      </c>
      <c r="N61" s="2">
        <f t="shared" si="7"/>
        <v>2.1268869638498993</v>
      </c>
    </row>
    <row r="62" spans="1:14" x14ac:dyDescent="0.35">
      <c r="A62" s="25" t="s">
        <v>55</v>
      </c>
      <c r="B62" s="25" t="s">
        <v>31</v>
      </c>
      <c r="D62" s="23">
        <f>'Forshammar-Mg2Al'!D59</f>
        <v>0.36010478236927446</v>
      </c>
      <c r="F62">
        <f t="shared" si="9"/>
        <v>2.0604625808912451</v>
      </c>
      <c r="H62" s="2">
        <v>0.39</v>
      </c>
      <c r="I62" s="2">
        <v>1.6339999999999999</v>
      </c>
      <c r="J62" s="2">
        <f t="shared" si="6"/>
        <v>2.032330488820735</v>
      </c>
      <c r="L62">
        <v>0.443</v>
      </c>
      <c r="M62">
        <v>1.6080000000000001</v>
      </c>
      <c r="N62" s="2">
        <f t="shared" si="7"/>
        <v>2.0604625808912451</v>
      </c>
    </row>
    <row r="63" spans="1:14" x14ac:dyDescent="0.35">
      <c r="A63" s="25" t="s">
        <v>55</v>
      </c>
      <c r="B63" s="25" t="s">
        <v>49</v>
      </c>
      <c r="D63" s="23">
        <f>'Forshammar-Mg2Al'!D60</f>
        <v>0.33549353305859436</v>
      </c>
      <c r="F63">
        <f t="shared" si="9"/>
        <v>2.0918236010422162</v>
      </c>
      <c r="H63" s="2">
        <v>0.39</v>
      </c>
      <c r="I63" s="2">
        <v>1.6339999999999999</v>
      </c>
      <c r="J63" s="2">
        <f t="shared" si="6"/>
        <v>2.0599395133328766</v>
      </c>
      <c r="L63">
        <v>0.443</v>
      </c>
      <c r="M63">
        <v>1.6080000000000001</v>
      </c>
      <c r="N63" s="2">
        <f t="shared" si="7"/>
        <v>2.0918236010422162</v>
      </c>
    </row>
    <row r="64" spans="1:14" x14ac:dyDescent="0.35">
      <c r="A64" s="25" t="s">
        <v>56</v>
      </c>
      <c r="B64" s="25" t="s">
        <v>16</v>
      </c>
      <c r="C64" t="str">
        <f>'Forshammar-Mg2Al'!C61</f>
        <v>Al</v>
      </c>
      <c r="D64" s="23">
        <f>'Forshammar-Mg2Al'!D61</f>
        <v>0.42821748477161148</v>
      </c>
      <c r="F64">
        <f t="shared" ref="F64:F69" si="10">IF(C$64="Al",J64,N64)</f>
        <v>1.9647683874836961</v>
      </c>
      <c r="H64" s="2">
        <v>0.39</v>
      </c>
      <c r="I64" s="2">
        <v>1.6339999999999999</v>
      </c>
      <c r="J64" s="2">
        <f t="shared" si="6"/>
        <v>1.9647683874836961</v>
      </c>
      <c r="L64">
        <v>0.443</v>
      </c>
      <c r="M64">
        <v>1.6080000000000001</v>
      </c>
      <c r="N64" s="2">
        <f t="shared" si="7"/>
        <v>1.98371896321866</v>
      </c>
    </row>
    <row r="65" spans="1:14" x14ac:dyDescent="0.35">
      <c r="A65" s="25" t="s">
        <v>56</v>
      </c>
      <c r="B65" s="25" t="s">
        <v>13</v>
      </c>
      <c r="D65" s="23">
        <f>'Forshammar-Mg2Al'!D62</f>
        <v>0.55530426073901928</v>
      </c>
      <c r="F65">
        <f t="shared" si="10"/>
        <v>1.863413248182662</v>
      </c>
      <c r="H65" s="2">
        <v>0.39</v>
      </c>
      <c r="I65" s="2">
        <v>1.6339999999999999</v>
      </c>
      <c r="J65" s="2">
        <f t="shared" si="6"/>
        <v>1.863413248182662</v>
      </c>
      <c r="L65">
        <v>0.443</v>
      </c>
      <c r="M65">
        <v>1.6080000000000001</v>
      </c>
      <c r="N65" s="2">
        <f t="shared" si="7"/>
        <v>1.8685899203715879</v>
      </c>
    </row>
    <row r="66" spans="1:14" x14ac:dyDescent="0.35">
      <c r="A66" s="25" t="s">
        <v>56</v>
      </c>
      <c r="B66" s="25" t="s">
        <v>14</v>
      </c>
      <c r="D66" s="23">
        <f>'Forshammar-Mg2Al'!D63</f>
        <v>0.53854280279231548</v>
      </c>
      <c r="F66">
        <f t="shared" si="10"/>
        <v>1.8753664371255714</v>
      </c>
      <c r="H66" s="2">
        <v>0.39</v>
      </c>
      <c r="I66" s="2">
        <v>1.6339999999999999</v>
      </c>
      <c r="J66" s="2">
        <f t="shared" si="6"/>
        <v>1.8753664371255714</v>
      </c>
      <c r="L66">
        <v>0.443</v>
      </c>
      <c r="M66">
        <v>1.6080000000000001</v>
      </c>
      <c r="N66" s="2">
        <f t="shared" si="7"/>
        <v>1.8821675170426364</v>
      </c>
    </row>
    <row r="67" spans="1:14" x14ac:dyDescent="0.35">
      <c r="A67" s="25" t="s">
        <v>56</v>
      </c>
      <c r="B67" s="25" t="s">
        <v>48</v>
      </c>
      <c r="D67" s="23">
        <f>'Forshammar-Mg2Al'!D64</f>
        <v>0.46874505158163876</v>
      </c>
      <c r="F67">
        <f t="shared" si="10"/>
        <v>1.9295015407678393</v>
      </c>
      <c r="H67" s="2">
        <v>0.39</v>
      </c>
      <c r="I67" s="2">
        <v>1.6339999999999999</v>
      </c>
      <c r="J67" s="2">
        <f t="shared" si="6"/>
        <v>1.9295015407678393</v>
      </c>
      <c r="L67">
        <v>0.443</v>
      </c>
      <c r="M67">
        <v>1.6080000000000001</v>
      </c>
      <c r="N67" s="2">
        <f t="shared" si="7"/>
        <v>1.9436594424619305</v>
      </c>
    </row>
    <row r="68" spans="1:14" x14ac:dyDescent="0.35">
      <c r="A68" s="25" t="s">
        <v>56</v>
      </c>
      <c r="B68" s="25" t="s">
        <v>31</v>
      </c>
      <c r="D68" s="23">
        <f>'Forshammar-Mg2Al'!D65</f>
        <v>0.54706713537137552</v>
      </c>
      <c r="F68">
        <f t="shared" si="10"/>
        <v>1.8692416626258987</v>
      </c>
      <c r="H68" s="2">
        <v>0.39</v>
      </c>
      <c r="I68" s="2">
        <v>1.6339999999999999</v>
      </c>
      <c r="J68" s="2">
        <f t="shared" si="6"/>
        <v>1.8692416626258987</v>
      </c>
      <c r="L68">
        <v>0.443</v>
      </c>
      <c r="M68">
        <v>1.6080000000000001</v>
      </c>
      <c r="N68" s="2">
        <f t="shared" si="7"/>
        <v>1.8752104013930082</v>
      </c>
    </row>
    <row r="69" spans="1:14" x14ac:dyDescent="0.35">
      <c r="A69" s="25" t="s">
        <v>56</v>
      </c>
      <c r="B69" s="25" t="s">
        <v>49</v>
      </c>
      <c r="D69" s="23">
        <f>'Forshammar-Mg2Al'!D66</f>
        <v>0.50857940615180453</v>
      </c>
      <c r="F69">
        <f t="shared" si="10"/>
        <v>1.8976922280437329</v>
      </c>
      <c r="H69" s="2">
        <v>0.39</v>
      </c>
      <c r="I69" s="2">
        <v>1.6339999999999999</v>
      </c>
      <c r="J69" s="2">
        <f t="shared" si="6"/>
        <v>1.8976922280437329</v>
      </c>
      <c r="L69">
        <v>0.443</v>
      </c>
      <c r="M69">
        <v>1.6080000000000001</v>
      </c>
      <c r="N69" s="2">
        <f t="shared" si="7"/>
        <v>1.9075273257009584</v>
      </c>
    </row>
    <row r="70" spans="1:14" x14ac:dyDescent="0.35">
      <c r="A70" s="25" t="s">
        <v>57</v>
      </c>
      <c r="B70" s="25" t="s">
        <v>16</v>
      </c>
      <c r="C70" t="str">
        <f>'Forshammar-Mg2Al'!C67</f>
        <v>Al</v>
      </c>
      <c r="D70" s="23">
        <f>'Forshammar-Mg2Al'!D67</f>
        <v>0.42821748477161148</v>
      </c>
      <c r="F70">
        <f t="shared" ref="F70:F75" si="11">IF(C$70="Al",J70,N70)</f>
        <v>1.9647683874836961</v>
      </c>
      <c r="H70" s="2">
        <v>0.39</v>
      </c>
      <c r="I70" s="2">
        <v>1.6339999999999999</v>
      </c>
      <c r="J70" s="2">
        <f t="shared" si="6"/>
        <v>1.9647683874836961</v>
      </c>
      <c r="L70">
        <v>0.443</v>
      </c>
      <c r="M70">
        <v>1.6080000000000001</v>
      </c>
      <c r="N70" s="2">
        <f t="shared" si="7"/>
        <v>1.98371896321866</v>
      </c>
    </row>
    <row r="71" spans="1:14" x14ac:dyDescent="0.35">
      <c r="A71" s="25" t="s">
        <v>57</v>
      </c>
      <c r="B71" s="25" t="s">
        <v>13</v>
      </c>
      <c r="D71" s="23">
        <f>'Forshammar-Mg2Al'!D68</f>
        <v>0.55530426073901928</v>
      </c>
      <c r="F71">
        <f t="shared" si="11"/>
        <v>1.863413248182662</v>
      </c>
      <c r="H71" s="2">
        <v>0.39</v>
      </c>
      <c r="I71" s="2">
        <v>1.6339999999999999</v>
      </c>
      <c r="J71" s="2">
        <f t="shared" si="6"/>
        <v>1.863413248182662</v>
      </c>
      <c r="L71">
        <v>0.443</v>
      </c>
      <c r="M71">
        <v>1.6080000000000001</v>
      </c>
      <c r="N71" s="2">
        <f t="shared" si="7"/>
        <v>1.8685899203715879</v>
      </c>
    </row>
    <row r="72" spans="1:14" x14ac:dyDescent="0.35">
      <c r="A72" s="25" t="s">
        <v>57</v>
      </c>
      <c r="B72" s="25" t="s">
        <v>14</v>
      </c>
      <c r="D72" s="23">
        <f>'Forshammar-Mg2Al'!D69</f>
        <v>0.53854280279231548</v>
      </c>
      <c r="F72">
        <f t="shared" si="11"/>
        <v>1.8753664371255714</v>
      </c>
      <c r="H72" s="2">
        <v>0.39</v>
      </c>
      <c r="I72" s="2">
        <v>1.6339999999999999</v>
      </c>
      <c r="J72" s="2">
        <f t="shared" si="6"/>
        <v>1.8753664371255714</v>
      </c>
      <c r="L72">
        <v>0.443</v>
      </c>
      <c r="M72">
        <v>1.6080000000000001</v>
      </c>
      <c r="N72" s="2">
        <f t="shared" si="7"/>
        <v>1.8821675170426364</v>
      </c>
    </row>
    <row r="73" spans="1:14" x14ac:dyDescent="0.35">
      <c r="A73" s="25" t="s">
        <v>57</v>
      </c>
      <c r="B73" s="25" t="s">
        <v>48</v>
      </c>
      <c r="D73" s="23">
        <f>'Forshammar-Mg2Al'!D70</f>
        <v>0.46874505158163876</v>
      </c>
      <c r="F73">
        <f t="shared" si="11"/>
        <v>1.9295015407678393</v>
      </c>
      <c r="H73" s="2">
        <v>0.39</v>
      </c>
      <c r="I73" s="2">
        <v>1.6339999999999999</v>
      </c>
      <c r="J73" s="2">
        <f t="shared" si="6"/>
        <v>1.9295015407678393</v>
      </c>
      <c r="L73">
        <v>0.443</v>
      </c>
      <c r="M73">
        <v>1.6080000000000001</v>
      </c>
      <c r="N73" s="2">
        <f t="shared" si="7"/>
        <v>1.9436594424619305</v>
      </c>
    </row>
    <row r="74" spans="1:14" x14ac:dyDescent="0.35">
      <c r="A74" s="25" t="s">
        <v>57</v>
      </c>
      <c r="B74" s="25" t="s">
        <v>31</v>
      </c>
      <c r="D74" s="23">
        <f>'Forshammar-Mg2Al'!D71</f>
        <v>0.54706713537137552</v>
      </c>
      <c r="F74">
        <f t="shared" si="11"/>
        <v>1.8692416626258987</v>
      </c>
      <c r="H74" s="2">
        <v>0.39</v>
      </c>
      <c r="I74" s="2">
        <v>1.6339999999999999</v>
      </c>
      <c r="J74" s="2">
        <f t="shared" si="6"/>
        <v>1.8692416626258987</v>
      </c>
      <c r="L74">
        <v>0.443</v>
      </c>
      <c r="M74">
        <v>1.6080000000000001</v>
      </c>
      <c r="N74" s="2">
        <f t="shared" si="7"/>
        <v>1.8752104013930082</v>
      </c>
    </row>
    <row r="75" spans="1:14" x14ac:dyDescent="0.35">
      <c r="A75" s="25" t="s">
        <v>57</v>
      </c>
      <c r="B75" s="25" t="s">
        <v>49</v>
      </c>
      <c r="D75" s="23">
        <f>'Forshammar-Mg2Al'!D72</f>
        <v>0.50857940615180453</v>
      </c>
      <c r="F75">
        <f t="shared" si="11"/>
        <v>1.8976922280437329</v>
      </c>
      <c r="H75" s="2">
        <v>0.39</v>
      </c>
      <c r="I75" s="2">
        <v>1.6339999999999999</v>
      </c>
      <c r="J75" s="2">
        <f t="shared" si="6"/>
        <v>1.8976922280437329</v>
      </c>
      <c r="L75">
        <v>0.443</v>
      </c>
      <c r="M75">
        <v>1.6080000000000001</v>
      </c>
      <c r="N75" s="2">
        <f t="shared" si="7"/>
        <v>1.9075273257009584</v>
      </c>
    </row>
    <row r="76" spans="1:14" x14ac:dyDescent="0.35">
      <c r="A76" s="25" t="s">
        <v>58</v>
      </c>
      <c r="B76" s="25" t="s">
        <v>16</v>
      </c>
      <c r="C76" t="str">
        <f>'Forshammar-Mg2Al'!C73</f>
        <v>Mg</v>
      </c>
      <c r="D76" s="23">
        <f>'Forshammar-Mg2Al'!D73</f>
        <v>0.2839220801541476</v>
      </c>
      <c r="F76">
        <f>IF(C$76="Al",J76,N76)</f>
        <v>2.165761561745374</v>
      </c>
      <c r="H76" s="2">
        <v>0.39</v>
      </c>
      <c r="I76" s="2">
        <v>1.6339999999999999</v>
      </c>
      <c r="J76" s="2">
        <f t="shared" si="6"/>
        <v>2.1250316232069881</v>
      </c>
      <c r="L76">
        <v>0.443</v>
      </c>
      <c r="M76">
        <v>1.6080000000000001</v>
      </c>
      <c r="N76" s="2">
        <f t="shared" si="7"/>
        <v>2.165761561745374</v>
      </c>
    </row>
    <row r="77" spans="1:14" x14ac:dyDescent="0.35">
      <c r="A77" s="25" t="s">
        <v>58</v>
      </c>
      <c r="B77" s="25" t="s">
        <v>13</v>
      </c>
      <c r="D77" s="23">
        <f>'Forshammar-Mg2Al'!D74</f>
        <v>0.36536529266073814</v>
      </c>
      <c r="F77">
        <f t="shared" ref="F77:F81" si="12">IF(C$76="Al",J77,N77)</f>
        <v>2.0540379274575393</v>
      </c>
      <c r="H77" s="2">
        <v>0.39</v>
      </c>
      <c r="I77" s="2">
        <v>1.6339999999999999</v>
      </c>
      <c r="J77" s="2">
        <f t="shared" si="6"/>
        <v>2.0266744733824837</v>
      </c>
      <c r="L77">
        <v>0.443</v>
      </c>
      <c r="M77">
        <v>1.6080000000000001</v>
      </c>
      <c r="N77" s="2">
        <f t="shared" si="7"/>
        <v>2.0540379274575393</v>
      </c>
    </row>
    <row r="78" spans="1:14" x14ac:dyDescent="0.35">
      <c r="A78" s="25" t="s">
        <v>58</v>
      </c>
      <c r="B78" s="25" t="s">
        <v>14</v>
      </c>
      <c r="D78" s="23">
        <f>'Forshammar-Mg2Al'!D75</f>
        <v>0.35465838380316944</v>
      </c>
      <c r="F78">
        <f t="shared" si="12"/>
        <v>2.06721391161819</v>
      </c>
      <c r="H78" s="2">
        <v>0.39</v>
      </c>
      <c r="I78" s="2">
        <v>1.6339999999999999</v>
      </c>
      <c r="J78" s="2">
        <f t="shared" si="6"/>
        <v>2.0382740982643206</v>
      </c>
      <c r="L78">
        <v>0.443</v>
      </c>
      <c r="M78">
        <v>1.6080000000000001</v>
      </c>
      <c r="N78" s="2">
        <f t="shared" si="7"/>
        <v>2.06721391161819</v>
      </c>
    </row>
    <row r="79" spans="1:14" x14ac:dyDescent="0.35">
      <c r="A79" s="25" t="s">
        <v>58</v>
      </c>
      <c r="B79" s="25" t="s">
        <v>48</v>
      </c>
      <c r="D79" s="23">
        <f>'Forshammar-Mg2Al'!D76</f>
        <v>0.30996298202151712</v>
      </c>
      <c r="F79">
        <f t="shared" si="12"/>
        <v>2.1268869638498993</v>
      </c>
      <c r="H79" s="2">
        <v>0.39</v>
      </c>
      <c r="I79" s="2">
        <v>1.6339999999999999</v>
      </c>
      <c r="J79" s="2">
        <f t="shared" si="6"/>
        <v>2.0908079365721459</v>
      </c>
      <c r="L79">
        <v>0.443</v>
      </c>
      <c r="M79">
        <v>1.6080000000000001</v>
      </c>
      <c r="N79" s="2">
        <f t="shared" si="7"/>
        <v>2.1268869638498993</v>
      </c>
    </row>
    <row r="80" spans="1:14" x14ac:dyDescent="0.35">
      <c r="A80" s="25" t="s">
        <v>58</v>
      </c>
      <c r="B80" s="25" t="s">
        <v>31</v>
      </c>
      <c r="D80" s="23">
        <f>'Forshammar-Mg2Al'!D77</f>
        <v>0.36010478236927446</v>
      </c>
      <c r="F80">
        <f t="shared" si="12"/>
        <v>2.0604625808912451</v>
      </c>
      <c r="H80" s="2">
        <v>0.39</v>
      </c>
      <c r="I80" s="2">
        <v>1.6339999999999999</v>
      </c>
      <c r="J80" s="2">
        <f t="shared" si="6"/>
        <v>2.032330488820735</v>
      </c>
      <c r="L80">
        <v>0.443</v>
      </c>
      <c r="M80">
        <v>1.6080000000000001</v>
      </c>
      <c r="N80" s="2">
        <f t="shared" si="7"/>
        <v>2.0604625808912451</v>
      </c>
    </row>
    <row r="81" spans="1:14" x14ac:dyDescent="0.35">
      <c r="A81" s="25" t="s">
        <v>58</v>
      </c>
      <c r="B81" s="25" t="s">
        <v>49</v>
      </c>
      <c r="D81" s="23">
        <f>'Forshammar-Mg2Al'!D78</f>
        <v>0.33549353305859436</v>
      </c>
      <c r="F81">
        <f t="shared" si="12"/>
        <v>2.0918236010422162</v>
      </c>
      <c r="H81" s="2">
        <v>0.39</v>
      </c>
      <c r="I81" s="2">
        <v>1.6339999999999999</v>
      </c>
      <c r="J81" s="2">
        <f t="shared" si="6"/>
        <v>2.0599395133328766</v>
      </c>
      <c r="L81">
        <v>0.443</v>
      </c>
      <c r="M81">
        <v>1.6080000000000001</v>
      </c>
      <c r="N81" s="2">
        <f t="shared" si="7"/>
        <v>2.0918236010422162</v>
      </c>
    </row>
    <row r="82" spans="1:14" x14ac:dyDescent="0.35">
      <c r="A82" s="25" t="s">
        <v>59</v>
      </c>
      <c r="B82" s="25" t="s">
        <v>16</v>
      </c>
      <c r="C82" t="str">
        <f>'Forshammar-Mg2Al'!C79</f>
        <v>Al</v>
      </c>
      <c r="D82" s="23">
        <f>'Forshammar-Mg2Al'!D79</f>
        <v>0.42821748477161148</v>
      </c>
      <c r="F82">
        <f>IF(C$82="Al",J82,N82)</f>
        <v>1.9647683874836961</v>
      </c>
      <c r="H82" s="2">
        <v>0.39</v>
      </c>
      <c r="I82" s="2">
        <v>1.6339999999999999</v>
      </c>
      <c r="J82" s="2">
        <f t="shared" si="6"/>
        <v>1.9647683874836961</v>
      </c>
      <c r="L82">
        <v>0.443</v>
      </c>
      <c r="M82">
        <v>1.6080000000000001</v>
      </c>
      <c r="N82" s="2">
        <f t="shared" si="7"/>
        <v>1.98371896321866</v>
      </c>
    </row>
    <row r="83" spans="1:14" x14ac:dyDescent="0.35">
      <c r="A83" s="25" t="s">
        <v>59</v>
      </c>
      <c r="B83" s="25" t="s">
        <v>13</v>
      </c>
      <c r="D83" s="23">
        <f>'Forshammar-Mg2Al'!D80</f>
        <v>0.55530426073901928</v>
      </c>
      <c r="F83">
        <f t="shared" ref="F83:F87" si="13">IF(C$82="Al",J83,N83)</f>
        <v>1.863413248182662</v>
      </c>
      <c r="H83" s="2">
        <v>0.39</v>
      </c>
      <c r="I83" s="2">
        <v>1.6339999999999999</v>
      </c>
      <c r="J83" s="2">
        <f t="shared" si="6"/>
        <v>1.863413248182662</v>
      </c>
      <c r="L83">
        <v>0.443</v>
      </c>
      <c r="M83">
        <v>1.6080000000000001</v>
      </c>
      <c r="N83" s="2">
        <f t="shared" si="7"/>
        <v>1.8685899203715879</v>
      </c>
    </row>
    <row r="84" spans="1:14" x14ac:dyDescent="0.35">
      <c r="A84" s="25" t="s">
        <v>59</v>
      </c>
      <c r="B84" s="25" t="s">
        <v>14</v>
      </c>
      <c r="D84" s="23">
        <f>'Forshammar-Mg2Al'!D81</f>
        <v>0.53854280279231548</v>
      </c>
      <c r="F84">
        <f t="shared" si="13"/>
        <v>1.8753664371255714</v>
      </c>
      <c r="H84" s="2">
        <v>0.39</v>
      </c>
      <c r="I84" s="2">
        <v>1.6339999999999999</v>
      </c>
      <c r="J84" s="2">
        <f t="shared" si="6"/>
        <v>1.8753664371255714</v>
      </c>
      <c r="L84">
        <v>0.443</v>
      </c>
      <c r="M84">
        <v>1.6080000000000001</v>
      </c>
      <c r="N84" s="2">
        <f t="shared" si="7"/>
        <v>1.8821675170426364</v>
      </c>
    </row>
    <row r="85" spans="1:14" x14ac:dyDescent="0.35">
      <c r="A85" s="25" t="s">
        <v>59</v>
      </c>
      <c r="B85" s="25" t="s">
        <v>48</v>
      </c>
      <c r="D85" s="23">
        <f>'Forshammar-Mg2Al'!D82</f>
        <v>0.46874505158163876</v>
      </c>
      <c r="F85">
        <f t="shared" si="13"/>
        <v>1.9295015407678393</v>
      </c>
      <c r="H85" s="2">
        <v>0.39</v>
      </c>
      <c r="I85" s="2">
        <v>1.6339999999999999</v>
      </c>
      <c r="J85" s="2">
        <f t="shared" si="6"/>
        <v>1.9295015407678393</v>
      </c>
      <c r="L85">
        <v>0.443</v>
      </c>
      <c r="M85">
        <v>1.6080000000000001</v>
      </c>
      <c r="N85" s="2">
        <f t="shared" si="7"/>
        <v>1.9436594424619305</v>
      </c>
    </row>
    <row r="86" spans="1:14" x14ac:dyDescent="0.35">
      <c r="A86" s="25" t="s">
        <v>59</v>
      </c>
      <c r="B86" s="25" t="s">
        <v>31</v>
      </c>
      <c r="D86" s="23">
        <f>'Forshammar-Mg2Al'!D83</f>
        <v>0.54706713537137552</v>
      </c>
      <c r="F86">
        <f t="shared" si="13"/>
        <v>1.8692416626258987</v>
      </c>
      <c r="H86" s="2">
        <v>0.39</v>
      </c>
      <c r="I86" s="2">
        <v>1.6339999999999999</v>
      </c>
      <c r="J86" s="2">
        <f t="shared" si="6"/>
        <v>1.8692416626258987</v>
      </c>
      <c r="L86">
        <v>0.443</v>
      </c>
      <c r="M86">
        <v>1.6080000000000001</v>
      </c>
      <c r="N86" s="2">
        <f t="shared" si="7"/>
        <v>1.8752104013930082</v>
      </c>
    </row>
    <row r="87" spans="1:14" x14ac:dyDescent="0.35">
      <c r="A87" s="25" t="s">
        <v>59</v>
      </c>
      <c r="B87" s="25" t="s">
        <v>49</v>
      </c>
      <c r="D87" s="23">
        <f>'Forshammar-Mg2Al'!D84</f>
        <v>0.50857940615180453</v>
      </c>
      <c r="F87">
        <f t="shared" si="13"/>
        <v>1.8976922280437329</v>
      </c>
      <c r="H87" s="2">
        <v>0.39</v>
      </c>
      <c r="I87" s="2">
        <v>1.6339999999999999</v>
      </c>
      <c r="J87" s="2">
        <f t="shared" si="6"/>
        <v>1.8976922280437329</v>
      </c>
      <c r="L87">
        <v>0.443</v>
      </c>
      <c r="M87">
        <v>1.6080000000000001</v>
      </c>
      <c r="N87" s="2">
        <f t="shared" si="7"/>
        <v>1.9075273257009584</v>
      </c>
    </row>
    <row r="88" spans="1:14" x14ac:dyDescent="0.35">
      <c r="A88" s="25" t="s">
        <v>60</v>
      </c>
      <c r="B88" s="25" t="s">
        <v>16</v>
      </c>
      <c r="C88" t="str">
        <f>'Forshammar-Mg2Al'!C85</f>
        <v>Al</v>
      </c>
      <c r="D88" s="23">
        <f>'Forshammar-Mg2Al'!D85</f>
        <v>0.42821748477161148</v>
      </c>
      <c r="F88">
        <f>IF(C$88="Al",J88,N88)</f>
        <v>1.9647683874836961</v>
      </c>
      <c r="H88" s="2">
        <v>0.39</v>
      </c>
      <c r="I88" s="2">
        <v>1.6339999999999999</v>
      </c>
      <c r="J88" s="2">
        <f t="shared" si="6"/>
        <v>1.9647683874836961</v>
      </c>
      <c r="L88">
        <v>0.443</v>
      </c>
      <c r="M88">
        <v>1.6080000000000001</v>
      </c>
      <c r="N88" s="2">
        <f t="shared" si="7"/>
        <v>1.98371896321866</v>
      </c>
    </row>
    <row r="89" spans="1:14" x14ac:dyDescent="0.35">
      <c r="A89" s="25" t="s">
        <v>60</v>
      </c>
      <c r="B89" s="25" t="s">
        <v>13</v>
      </c>
      <c r="D89" s="23">
        <f>'Forshammar-Mg2Al'!D86</f>
        <v>0.55530426073901928</v>
      </c>
      <c r="F89">
        <f t="shared" ref="F89:F93" si="14">IF(C$88="Al",J89,N89)</f>
        <v>1.863413248182662</v>
      </c>
      <c r="H89" s="2">
        <v>0.39</v>
      </c>
      <c r="I89" s="2">
        <v>1.6339999999999999</v>
      </c>
      <c r="J89" s="2">
        <f t="shared" si="6"/>
        <v>1.863413248182662</v>
      </c>
      <c r="L89">
        <v>0.443</v>
      </c>
      <c r="M89">
        <v>1.6080000000000001</v>
      </c>
      <c r="N89" s="2">
        <f t="shared" si="7"/>
        <v>1.8685899203715879</v>
      </c>
    </row>
    <row r="90" spans="1:14" x14ac:dyDescent="0.35">
      <c r="A90" s="25" t="s">
        <v>60</v>
      </c>
      <c r="B90" s="25" t="s">
        <v>14</v>
      </c>
      <c r="D90" s="23">
        <f>'Forshammar-Mg2Al'!D87</f>
        <v>0.53854280279231548</v>
      </c>
      <c r="F90">
        <f t="shared" si="14"/>
        <v>1.8753664371255714</v>
      </c>
      <c r="H90" s="2">
        <v>0.39</v>
      </c>
      <c r="I90" s="2">
        <v>1.6339999999999999</v>
      </c>
      <c r="J90" s="2">
        <f t="shared" si="6"/>
        <v>1.8753664371255714</v>
      </c>
      <c r="L90">
        <v>0.443</v>
      </c>
      <c r="M90">
        <v>1.6080000000000001</v>
      </c>
      <c r="N90" s="2">
        <f t="shared" si="7"/>
        <v>1.8821675170426364</v>
      </c>
    </row>
    <row r="91" spans="1:14" x14ac:dyDescent="0.35">
      <c r="A91" s="25" t="s">
        <v>60</v>
      </c>
      <c r="B91" s="25" t="s">
        <v>48</v>
      </c>
      <c r="D91" s="23">
        <f>'Forshammar-Mg2Al'!D88</f>
        <v>0.46874505158163876</v>
      </c>
      <c r="F91">
        <f t="shared" si="14"/>
        <v>1.9295015407678393</v>
      </c>
      <c r="H91" s="2">
        <v>0.39</v>
      </c>
      <c r="I91" s="2">
        <v>1.6339999999999999</v>
      </c>
      <c r="J91" s="2">
        <f t="shared" si="6"/>
        <v>1.9295015407678393</v>
      </c>
      <c r="L91">
        <v>0.443</v>
      </c>
      <c r="M91">
        <v>1.6080000000000001</v>
      </c>
      <c r="N91" s="2">
        <f t="shared" si="7"/>
        <v>1.9436594424619305</v>
      </c>
    </row>
    <row r="92" spans="1:14" x14ac:dyDescent="0.35">
      <c r="A92" s="25" t="s">
        <v>60</v>
      </c>
      <c r="B92" s="25" t="s">
        <v>31</v>
      </c>
      <c r="D92" s="23">
        <f>'Forshammar-Mg2Al'!D89</f>
        <v>0.54706713537137552</v>
      </c>
      <c r="F92">
        <f t="shared" si="14"/>
        <v>1.8692416626258987</v>
      </c>
      <c r="H92" s="2">
        <v>0.39</v>
      </c>
      <c r="I92" s="2">
        <v>1.6339999999999999</v>
      </c>
      <c r="J92" s="2">
        <f t="shared" si="6"/>
        <v>1.8692416626258987</v>
      </c>
      <c r="L92">
        <v>0.443</v>
      </c>
      <c r="M92">
        <v>1.6080000000000001</v>
      </c>
      <c r="N92" s="2">
        <f t="shared" si="7"/>
        <v>1.8752104013930082</v>
      </c>
    </row>
    <row r="93" spans="1:14" x14ac:dyDescent="0.35">
      <c r="A93" s="25" t="s">
        <v>60</v>
      </c>
      <c r="B93" s="25" t="s">
        <v>49</v>
      </c>
      <c r="D93" s="23">
        <f>'Forshammar-Mg2Al'!D90</f>
        <v>0.50857940615180453</v>
      </c>
      <c r="F93">
        <f t="shared" si="14"/>
        <v>1.8976922280437329</v>
      </c>
      <c r="H93" s="2">
        <v>0.39</v>
      </c>
      <c r="I93" s="2">
        <v>1.6339999999999999</v>
      </c>
      <c r="J93" s="2">
        <f t="shared" si="6"/>
        <v>1.8976922280437329</v>
      </c>
      <c r="L93">
        <v>0.443</v>
      </c>
      <c r="M93">
        <v>1.6080000000000001</v>
      </c>
      <c r="N93" s="2">
        <f t="shared" si="7"/>
        <v>1.9075273257009584</v>
      </c>
    </row>
    <row r="94" spans="1:14" x14ac:dyDescent="0.35">
      <c r="A94" s="25" t="s">
        <v>61</v>
      </c>
      <c r="B94" s="25" t="s">
        <v>16</v>
      </c>
      <c r="C94" t="str">
        <f>'Forshammar-Mg2Al'!C91</f>
        <v>Al</v>
      </c>
      <c r="D94" s="23">
        <f>'Forshammar-Mg2Al'!D91</f>
        <v>0.42821748477161148</v>
      </c>
      <c r="F94">
        <f>IF(C$94="Al",J94,N94)</f>
        <v>1.9647683874836961</v>
      </c>
      <c r="H94" s="2">
        <v>0.39</v>
      </c>
      <c r="I94" s="2">
        <v>1.6339999999999999</v>
      </c>
      <c r="J94" s="2">
        <f t="shared" si="6"/>
        <v>1.9647683874836961</v>
      </c>
      <c r="L94">
        <v>0.443</v>
      </c>
      <c r="M94">
        <v>1.6080000000000001</v>
      </c>
      <c r="N94" s="2">
        <f t="shared" si="7"/>
        <v>1.98371896321866</v>
      </c>
    </row>
    <row r="95" spans="1:14" x14ac:dyDescent="0.35">
      <c r="A95" s="25" t="s">
        <v>61</v>
      </c>
      <c r="B95" s="25" t="s">
        <v>13</v>
      </c>
      <c r="D95" s="23">
        <f>'Forshammar-Mg2Al'!D92</f>
        <v>0.55530426073901928</v>
      </c>
      <c r="F95">
        <f t="shared" ref="F95:F99" si="15">IF(C$94="Al",J95,N95)</f>
        <v>1.863413248182662</v>
      </c>
      <c r="H95" s="2">
        <v>0.39</v>
      </c>
      <c r="I95" s="2">
        <v>1.6339999999999999</v>
      </c>
      <c r="J95" s="2">
        <f t="shared" si="6"/>
        <v>1.863413248182662</v>
      </c>
      <c r="L95">
        <v>0.443</v>
      </c>
      <c r="M95">
        <v>1.6080000000000001</v>
      </c>
      <c r="N95" s="2">
        <f t="shared" si="7"/>
        <v>1.8685899203715879</v>
      </c>
    </row>
    <row r="96" spans="1:14" x14ac:dyDescent="0.35">
      <c r="A96" s="25" t="s">
        <v>61</v>
      </c>
      <c r="B96" s="25" t="s">
        <v>14</v>
      </c>
      <c r="D96" s="23">
        <f>'Forshammar-Mg2Al'!D93</f>
        <v>0.53854280279231548</v>
      </c>
      <c r="F96">
        <f t="shared" si="15"/>
        <v>1.8753664371255714</v>
      </c>
      <c r="H96" s="2">
        <v>0.39</v>
      </c>
      <c r="I96" s="2">
        <v>1.6339999999999999</v>
      </c>
      <c r="J96" s="2">
        <f t="shared" si="6"/>
        <v>1.8753664371255714</v>
      </c>
      <c r="L96">
        <v>0.443</v>
      </c>
      <c r="M96">
        <v>1.6080000000000001</v>
      </c>
      <c r="N96" s="2">
        <f t="shared" si="7"/>
        <v>1.8821675170426364</v>
      </c>
    </row>
    <row r="97" spans="1:14" x14ac:dyDescent="0.35">
      <c r="A97" s="25" t="s">
        <v>61</v>
      </c>
      <c r="B97" s="25" t="s">
        <v>48</v>
      </c>
      <c r="D97" s="23">
        <f>'Forshammar-Mg2Al'!D94</f>
        <v>0.46874505158163876</v>
      </c>
      <c r="F97">
        <f t="shared" si="15"/>
        <v>1.9295015407678393</v>
      </c>
      <c r="H97" s="2">
        <v>0.39</v>
      </c>
      <c r="I97" s="2">
        <v>1.6339999999999999</v>
      </c>
      <c r="J97" s="2">
        <f t="shared" si="6"/>
        <v>1.9295015407678393</v>
      </c>
      <c r="L97">
        <v>0.443</v>
      </c>
      <c r="M97">
        <v>1.6080000000000001</v>
      </c>
      <c r="N97" s="2">
        <f t="shared" si="7"/>
        <v>1.9436594424619305</v>
      </c>
    </row>
    <row r="98" spans="1:14" x14ac:dyDescent="0.35">
      <c r="A98" s="25" t="s">
        <v>61</v>
      </c>
      <c r="B98" s="25" t="s">
        <v>31</v>
      </c>
      <c r="D98" s="23">
        <f>'Forshammar-Mg2Al'!D95</f>
        <v>0.54706713537137552</v>
      </c>
      <c r="F98">
        <f t="shared" si="15"/>
        <v>1.8692416626258987</v>
      </c>
      <c r="H98" s="2">
        <v>0.39</v>
      </c>
      <c r="I98" s="2">
        <v>1.6339999999999999</v>
      </c>
      <c r="J98" s="2">
        <f t="shared" si="6"/>
        <v>1.8692416626258987</v>
      </c>
      <c r="L98">
        <v>0.443</v>
      </c>
      <c r="M98">
        <v>1.6080000000000001</v>
      </c>
      <c r="N98" s="2">
        <f t="shared" si="7"/>
        <v>1.8752104013930082</v>
      </c>
    </row>
    <row r="99" spans="1:14" x14ac:dyDescent="0.35">
      <c r="A99" s="25" t="s">
        <v>61</v>
      </c>
      <c r="B99" s="25" t="s">
        <v>49</v>
      </c>
      <c r="D99" s="23">
        <f>'Forshammar-Mg2Al'!D96</f>
        <v>0.50857940615180453</v>
      </c>
      <c r="F99">
        <f t="shared" si="15"/>
        <v>1.8976922280437329</v>
      </c>
      <c r="H99" s="2">
        <v>0.39</v>
      </c>
      <c r="I99" s="2">
        <v>1.6339999999999999</v>
      </c>
      <c r="J99" s="2">
        <f t="shared" si="6"/>
        <v>1.8976922280437329</v>
      </c>
      <c r="L99">
        <v>0.443</v>
      </c>
      <c r="M99">
        <v>1.6080000000000001</v>
      </c>
      <c r="N99" s="2">
        <f t="shared" si="7"/>
        <v>1.9075273257009584</v>
      </c>
    </row>
    <row r="100" spans="1:14" x14ac:dyDescent="0.35">
      <c r="A100" s="25" t="s">
        <v>62</v>
      </c>
      <c r="B100" s="25" t="s">
        <v>16</v>
      </c>
      <c r="C100" t="str">
        <f>'Forshammar-Mg2Al'!C97</f>
        <v>Mg</v>
      </c>
      <c r="D100" s="23">
        <f>'Forshammar-Mg2Al'!D97</f>
        <v>0.2839220801541476</v>
      </c>
      <c r="F100">
        <f>IF(C$100="Al",J100,N100)</f>
        <v>2.165761561745374</v>
      </c>
      <c r="H100" s="2">
        <v>0.39</v>
      </c>
      <c r="I100" s="2">
        <v>1.6339999999999999</v>
      </c>
      <c r="J100" s="2">
        <f t="shared" si="6"/>
        <v>2.1250316232069881</v>
      </c>
      <c r="L100">
        <v>0.443</v>
      </c>
      <c r="M100">
        <v>1.6080000000000001</v>
      </c>
      <c r="N100" s="2">
        <f t="shared" si="7"/>
        <v>2.165761561745374</v>
      </c>
    </row>
    <row r="101" spans="1:14" x14ac:dyDescent="0.35">
      <c r="A101" s="25" t="s">
        <v>62</v>
      </c>
      <c r="B101" s="25" t="s">
        <v>13</v>
      </c>
      <c r="D101" s="23">
        <f>'Forshammar-Mg2Al'!D98</f>
        <v>0.36536529266073814</v>
      </c>
      <c r="F101">
        <f t="shared" ref="F101:F105" si="16">IF(C$100="Al",J101,N101)</f>
        <v>2.0540379274575393</v>
      </c>
      <c r="H101" s="2">
        <v>0.39</v>
      </c>
      <c r="I101" s="2">
        <v>1.6339999999999999</v>
      </c>
      <c r="J101" s="2">
        <f t="shared" si="6"/>
        <v>2.0266744733824837</v>
      </c>
      <c r="L101">
        <v>0.443</v>
      </c>
      <c r="M101">
        <v>1.6080000000000001</v>
      </c>
      <c r="N101" s="2">
        <f t="shared" si="7"/>
        <v>2.0540379274575393</v>
      </c>
    </row>
    <row r="102" spans="1:14" x14ac:dyDescent="0.35">
      <c r="A102" s="25" t="s">
        <v>62</v>
      </c>
      <c r="B102" s="25" t="s">
        <v>14</v>
      </c>
      <c r="D102" s="23">
        <f>'Forshammar-Mg2Al'!D99</f>
        <v>0.35465838380316944</v>
      </c>
      <c r="F102">
        <f t="shared" si="16"/>
        <v>2.06721391161819</v>
      </c>
      <c r="H102" s="2">
        <v>0.39</v>
      </c>
      <c r="I102" s="2">
        <v>1.6339999999999999</v>
      </c>
      <c r="J102" s="2">
        <f t="shared" si="6"/>
        <v>2.0382740982643206</v>
      </c>
      <c r="L102">
        <v>0.443</v>
      </c>
      <c r="M102">
        <v>1.6080000000000001</v>
      </c>
      <c r="N102" s="2">
        <f t="shared" si="7"/>
        <v>2.06721391161819</v>
      </c>
    </row>
    <row r="103" spans="1:14" x14ac:dyDescent="0.35">
      <c r="A103" s="25" t="s">
        <v>62</v>
      </c>
      <c r="B103" s="25" t="s">
        <v>48</v>
      </c>
      <c r="D103" s="23">
        <f>'Forshammar-Mg2Al'!D100</f>
        <v>0.30996298202151712</v>
      </c>
      <c r="F103">
        <f t="shared" si="16"/>
        <v>2.1268869638498993</v>
      </c>
      <c r="H103" s="2">
        <v>0.39</v>
      </c>
      <c r="I103" s="2">
        <v>1.6339999999999999</v>
      </c>
      <c r="J103" s="2">
        <f t="shared" si="6"/>
        <v>2.0908079365721459</v>
      </c>
      <c r="L103">
        <v>0.443</v>
      </c>
      <c r="M103">
        <v>1.6080000000000001</v>
      </c>
      <c r="N103" s="2">
        <f t="shared" si="7"/>
        <v>2.1268869638498993</v>
      </c>
    </row>
    <row r="104" spans="1:14" x14ac:dyDescent="0.35">
      <c r="A104" s="25" t="s">
        <v>62</v>
      </c>
      <c r="B104" s="25" t="s">
        <v>31</v>
      </c>
      <c r="D104" s="23">
        <f>'Forshammar-Mg2Al'!D101</f>
        <v>0.36010478236927446</v>
      </c>
      <c r="F104">
        <f t="shared" si="16"/>
        <v>2.0604625808912451</v>
      </c>
      <c r="H104" s="2">
        <v>0.39</v>
      </c>
      <c r="I104" s="2">
        <v>1.6339999999999999</v>
      </c>
      <c r="J104" s="2">
        <f t="shared" si="6"/>
        <v>2.032330488820735</v>
      </c>
      <c r="L104">
        <v>0.443</v>
      </c>
      <c r="M104">
        <v>1.6080000000000001</v>
      </c>
      <c r="N104" s="2">
        <f t="shared" si="7"/>
        <v>2.0604625808912451</v>
      </c>
    </row>
    <row r="105" spans="1:14" x14ac:dyDescent="0.35">
      <c r="A105" s="25" t="s">
        <v>62</v>
      </c>
      <c r="B105" s="25" t="s">
        <v>49</v>
      </c>
      <c r="D105" s="23">
        <f>'Forshammar-Mg2Al'!D102</f>
        <v>0.33549353305859436</v>
      </c>
      <c r="F105">
        <f t="shared" si="16"/>
        <v>2.0918236010422162</v>
      </c>
      <c r="H105" s="2">
        <v>0.39</v>
      </c>
      <c r="I105" s="2">
        <v>1.6339999999999999</v>
      </c>
      <c r="J105" s="2">
        <f t="shared" si="6"/>
        <v>2.0599395133328766</v>
      </c>
      <c r="L105">
        <v>0.443</v>
      </c>
      <c r="M105">
        <v>1.6080000000000001</v>
      </c>
      <c r="N105" s="2">
        <f t="shared" si="7"/>
        <v>2.0918236010422162</v>
      </c>
    </row>
    <row r="106" spans="1:14" x14ac:dyDescent="0.35">
      <c r="A106" s="25" t="s">
        <v>63</v>
      </c>
      <c r="B106" s="25" t="s">
        <v>16</v>
      </c>
      <c r="C106" t="str">
        <f>'Forshammar-Mg2Al'!C103</f>
        <v>Al</v>
      </c>
      <c r="D106" s="23">
        <f>'Forshammar-Mg2Al'!D103</f>
        <v>0.42821748477161148</v>
      </c>
      <c r="F106">
        <f>IF(C$106="Al",J106,N106)</f>
        <v>1.9647683874836961</v>
      </c>
      <c r="H106" s="2">
        <v>0.39</v>
      </c>
      <c r="I106" s="2">
        <v>1.6339999999999999</v>
      </c>
      <c r="J106" s="2">
        <f t="shared" si="6"/>
        <v>1.9647683874836961</v>
      </c>
      <c r="L106">
        <v>0.443</v>
      </c>
      <c r="M106">
        <v>1.6080000000000001</v>
      </c>
      <c r="N106" s="2">
        <f t="shared" si="7"/>
        <v>1.98371896321866</v>
      </c>
    </row>
    <row r="107" spans="1:14" x14ac:dyDescent="0.35">
      <c r="A107" s="25" t="s">
        <v>63</v>
      </c>
      <c r="B107" s="25" t="s">
        <v>13</v>
      </c>
      <c r="D107" s="23">
        <f>'Forshammar-Mg2Al'!D104</f>
        <v>0.55530426073901928</v>
      </c>
      <c r="F107">
        <f t="shared" ref="F107:F111" si="17">IF(C$106="Al",J107,N107)</f>
        <v>1.863413248182662</v>
      </c>
      <c r="H107" s="2">
        <v>0.39</v>
      </c>
      <c r="I107" s="2">
        <v>1.6339999999999999</v>
      </c>
      <c r="J107" s="2">
        <f t="shared" si="6"/>
        <v>1.863413248182662</v>
      </c>
      <c r="L107">
        <v>0.443</v>
      </c>
      <c r="M107">
        <v>1.6080000000000001</v>
      </c>
      <c r="N107" s="2">
        <f t="shared" si="7"/>
        <v>1.8685899203715879</v>
      </c>
    </row>
    <row r="108" spans="1:14" x14ac:dyDescent="0.35">
      <c r="A108" s="25" t="s">
        <v>63</v>
      </c>
      <c r="B108" s="25" t="s">
        <v>14</v>
      </c>
      <c r="D108" s="23">
        <f>'Forshammar-Mg2Al'!D105</f>
        <v>0.53854280279231548</v>
      </c>
      <c r="F108">
        <f t="shared" si="17"/>
        <v>1.8753664371255714</v>
      </c>
      <c r="H108" s="2">
        <v>0.39</v>
      </c>
      <c r="I108" s="2">
        <v>1.6339999999999999</v>
      </c>
      <c r="J108" s="2">
        <f t="shared" si="6"/>
        <v>1.8753664371255714</v>
      </c>
      <c r="L108">
        <v>0.443</v>
      </c>
      <c r="M108">
        <v>1.6080000000000001</v>
      </c>
      <c r="N108" s="2">
        <f t="shared" si="7"/>
        <v>1.8821675170426364</v>
      </c>
    </row>
    <row r="109" spans="1:14" x14ac:dyDescent="0.35">
      <c r="A109" s="25" t="s">
        <v>63</v>
      </c>
      <c r="B109" s="25" t="s">
        <v>48</v>
      </c>
      <c r="D109" s="23">
        <f>'Forshammar-Mg2Al'!D106</f>
        <v>0.46874505158163876</v>
      </c>
      <c r="F109">
        <f t="shared" si="17"/>
        <v>1.9295015407678393</v>
      </c>
      <c r="H109" s="2">
        <v>0.39</v>
      </c>
      <c r="I109" s="2">
        <v>1.6339999999999999</v>
      </c>
      <c r="J109" s="2">
        <f t="shared" si="6"/>
        <v>1.9295015407678393</v>
      </c>
      <c r="L109">
        <v>0.443</v>
      </c>
      <c r="M109">
        <v>1.6080000000000001</v>
      </c>
      <c r="N109" s="2">
        <f t="shared" si="7"/>
        <v>1.9436594424619305</v>
      </c>
    </row>
    <row r="110" spans="1:14" x14ac:dyDescent="0.35">
      <c r="A110" s="25" t="s">
        <v>63</v>
      </c>
      <c r="B110" s="25" t="s">
        <v>31</v>
      </c>
      <c r="D110" s="23">
        <f>'Forshammar-Mg2Al'!D107</f>
        <v>0.54706713537137552</v>
      </c>
      <c r="F110">
        <f t="shared" si="17"/>
        <v>1.8692416626258987</v>
      </c>
      <c r="H110" s="2">
        <v>0.39</v>
      </c>
      <c r="I110" s="2">
        <v>1.6339999999999999</v>
      </c>
      <c r="J110" s="2">
        <f t="shared" si="6"/>
        <v>1.8692416626258987</v>
      </c>
      <c r="L110">
        <v>0.443</v>
      </c>
      <c r="M110">
        <v>1.6080000000000001</v>
      </c>
      <c r="N110" s="2">
        <f t="shared" si="7"/>
        <v>1.8752104013930082</v>
      </c>
    </row>
    <row r="111" spans="1:14" x14ac:dyDescent="0.35">
      <c r="A111" s="25" t="s">
        <v>63</v>
      </c>
      <c r="B111" s="25" t="s">
        <v>49</v>
      </c>
      <c r="D111" s="23">
        <f>'Forshammar-Mg2Al'!D108</f>
        <v>0.50857940615180453</v>
      </c>
      <c r="F111">
        <f t="shared" si="17"/>
        <v>1.8976922280437329</v>
      </c>
      <c r="H111" s="2">
        <v>0.39</v>
      </c>
      <c r="I111" s="2">
        <v>1.6339999999999999</v>
      </c>
      <c r="J111" s="2">
        <f t="shared" ref="J111:J153" si="18">I111-(H111*LN(D111))</f>
        <v>1.8976922280437329</v>
      </c>
      <c r="L111">
        <v>0.443</v>
      </c>
      <c r="M111">
        <v>1.6080000000000001</v>
      </c>
      <c r="N111" s="2">
        <f t="shared" ref="N111:N153" si="19">M111-(L111*LN(D111))</f>
        <v>1.9075273257009584</v>
      </c>
    </row>
    <row r="112" spans="1:14" x14ac:dyDescent="0.35">
      <c r="A112" s="25" t="s">
        <v>64</v>
      </c>
      <c r="B112" s="25" t="s">
        <v>16</v>
      </c>
      <c r="C112" t="str">
        <f>'Forshammar-Mg2Al'!C109</f>
        <v>Al</v>
      </c>
      <c r="D112" s="23">
        <f>'Forshammar-Mg2Al'!D109</f>
        <v>0.42821748477161148</v>
      </c>
      <c r="F112">
        <f>IF(C$112="Al",J112,N112)</f>
        <v>1.9647683874836961</v>
      </c>
      <c r="H112" s="2">
        <v>0.39</v>
      </c>
      <c r="I112" s="2">
        <v>1.6339999999999999</v>
      </c>
      <c r="J112" s="2">
        <f t="shared" si="18"/>
        <v>1.9647683874836961</v>
      </c>
      <c r="L112">
        <v>0.443</v>
      </c>
      <c r="M112">
        <v>1.6080000000000001</v>
      </c>
      <c r="N112" s="2">
        <f t="shared" si="19"/>
        <v>1.98371896321866</v>
      </c>
    </row>
    <row r="113" spans="1:14" x14ac:dyDescent="0.35">
      <c r="A113" s="25" t="s">
        <v>64</v>
      </c>
      <c r="B113" s="25" t="s">
        <v>13</v>
      </c>
      <c r="D113" s="23">
        <f>'Forshammar-Mg2Al'!D110</f>
        <v>0.55530426073901928</v>
      </c>
      <c r="F113">
        <f t="shared" ref="F113:F117" si="20">IF(C$112="Al",J113,N113)</f>
        <v>1.863413248182662</v>
      </c>
      <c r="H113" s="2">
        <v>0.39</v>
      </c>
      <c r="I113" s="2">
        <v>1.6339999999999999</v>
      </c>
      <c r="J113" s="2">
        <f t="shared" si="18"/>
        <v>1.863413248182662</v>
      </c>
      <c r="L113">
        <v>0.443</v>
      </c>
      <c r="M113">
        <v>1.6080000000000001</v>
      </c>
      <c r="N113" s="2">
        <f t="shared" si="19"/>
        <v>1.8685899203715879</v>
      </c>
    </row>
    <row r="114" spans="1:14" x14ac:dyDescent="0.35">
      <c r="A114" s="25" t="s">
        <v>64</v>
      </c>
      <c r="B114" s="25" t="s">
        <v>14</v>
      </c>
      <c r="D114" s="23">
        <f>'Forshammar-Mg2Al'!D111</f>
        <v>0.53854280279231548</v>
      </c>
      <c r="F114">
        <f t="shared" si="20"/>
        <v>1.8753664371255714</v>
      </c>
      <c r="H114" s="2">
        <v>0.39</v>
      </c>
      <c r="I114" s="2">
        <v>1.6339999999999999</v>
      </c>
      <c r="J114" s="2">
        <f t="shared" si="18"/>
        <v>1.8753664371255714</v>
      </c>
      <c r="L114">
        <v>0.443</v>
      </c>
      <c r="M114">
        <v>1.6080000000000001</v>
      </c>
      <c r="N114" s="2">
        <f t="shared" si="19"/>
        <v>1.8821675170426364</v>
      </c>
    </row>
    <row r="115" spans="1:14" x14ac:dyDescent="0.35">
      <c r="A115" s="25" t="s">
        <v>64</v>
      </c>
      <c r="B115" s="25" t="s">
        <v>48</v>
      </c>
      <c r="D115" s="23">
        <f>'Forshammar-Mg2Al'!D112</f>
        <v>0.46874505158163876</v>
      </c>
      <c r="F115">
        <f t="shared" si="20"/>
        <v>1.9295015407678393</v>
      </c>
      <c r="H115" s="2">
        <v>0.39</v>
      </c>
      <c r="I115" s="2">
        <v>1.6339999999999999</v>
      </c>
      <c r="J115" s="2">
        <f t="shared" si="18"/>
        <v>1.9295015407678393</v>
      </c>
      <c r="L115">
        <v>0.443</v>
      </c>
      <c r="M115">
        <v>1.6080000000000001</v>
      </c>
      <c r="N115" s="2">
        <f t="shared" si="19"/>
        <v>1.9436594424619305</v>
      </c>
    </row>
    <row r="116" spans="1:14" x14ac:dyDescent="0.35">
      <c r="A116" s="25" t="s">
        <v>64</v>
      </c>
      <c r="B116" s="25" t="s">
        <v>31</v>
      </c>
      <c r="D116" s="23">
        <f>'Forshammar-Mg2Al'!D113</f>
        <v>0.54706713537137552</v>
      </c>
      <c r="F116">
        <f t="shared" si="20"/>
        <v>1.8692416626258987</v>
      </c>
      <c r="H116" s="2">
        <v>0.39</v>
      </c>
      <c r="I116" s="2">
        <v>1.6339999999999999</v>
      </c>
      <c r="J116" s="2">
        <f t="shared" si="18"/>
        <v>1.8692416626258987</v>
      </c>
      <c r="L116">
        <v>0.443</v>
      </c>
      <c r="M116">
        <v>1.6080000000000001</v>
      </c>
      <c r="N116" s="2">
        <f t="shared" si="19"/>
        <v>1.8752104013930082</v>
      </c>
    </row>
    <row r="117" spans="1:14" x14ac:dyDescent="0.35">
      <c r="A117" s="25" t="s">
        <v>64</v>
      </c>
      <c r="B117" s="25" t="s">
        <v>49</v>
      </c>
      <c r="D117" s="23">
        <f>'Forshammar-Mg2Al'!D114</f>
        <v>0.50857940615180453</v>
      </c>
      <c r="F117">
        <f t="shared" si="20"/>
        <v>1.8976922280437329</v>
      </c>
      <c r="H117" s="2">
        <v>0.39</v>
      </c>
      <c r="I117" s="2">
        <v>1.6339999999999999</v>
      </c>
      <c r="J117" s="2">
        <f t="shared" si="18"/>
        <v>1.8976922280437329</v>
      </c>
      <c r="L117">
        <v>0.443</v>
      </c>
      <c r="M117">
        <v>1.6080000000000001</v>
      </c>
      <c r="N117" s="2">
        <f t="shared" si="19"/>
        <v>1.9075273257009584</v>
      </c>
    </row>
    <row r="118" spans="1:14" x14ac:dyDescent="0.35">
      <c r="A118" s="25" t="s">
        <v>65</v>
      </c>
      <c r="B118" s="25" t="s">
        <v>16</v>
      </c>
      <c r="C118" t="str">
        <f>'Forshammar-Mg2Al'!C115</f>
        <v>Al</v>
      </c>
      <c r="D118" s="23">
        <f>'Forshammar-Mg2Al'!D115</f>
        <v>0.42821748477161148</v>
      </c>
      <c r="F118">
        <f>IF(C$118="Al",J118,N118)</f>
        <v>1.9647683874836961</v>
      </c>
      <c r="H118" s="2">
        <v>0.39</v>
      </c>
      <c r="I118" s="2">
        <v>1.6339999999999999</v>
      </c>
      <c r="J118" s="2">
        <f t="shared" si="18"/>
        <v>1.9647683874836961</v>
      </c>
      <c r="L118">
        <v>0.443</v>
      </c>
      <c r="M118">
        <v>1.6080000000000001</v>
      </c>
      <c r="N118" s="2">
        <f t="shared" si="19"/>
        <v>1.98371896321866</v>
      </c>
    </row>
    <row r="119" spans="1:14" x14ac:dyDescent="0.35">
      <c r="A119" s="25" t="s">
        <v>65</v>
      </c>
      <c r="B119" s="25" t="s">
        <v>13</v>
      </c>
      <c r="D119" s="23">
        <f>'Forshammar-Mg2Al'!D116</f>
        <v>0.55530426073901928</v>
      </c>
      <c r="F119">
        <f t="shared" ref="F119:F123" si="21">IF(C$118="Al",J119,N119)</f>
        <v>1.863413248182662</v>
      </c>
      <c r="H119" s="2">
        <v>0.39</v>
      </c>
      <c r="I119" s="2">
        <v>1.6339999999999999</v>
      </c>
      <c r="J119" s="2">
        <f t="shared" si="18"/>
        <v>1.863413248182662</v>
      </c>
      <c r="L119">
        <v>0.443</v>
      </c>
      <c r="M119">
        <v>1.6080000000000001</v>
      </c>
      <c r="N119" s="2">
        <f t="shared" si="19"/>
        <v>1.8685899203715879</v>
      </c>
    </row>
    <row r="120" spans="1:14" x14ac:dyDescent="0.35">
      <c r="A120" s="25" t="s">
        <v>65</v>
      </c>
      <c r="B120" s="25" t="s">
        <v>14</v>
      </c>
      <c r="D120" s="23">
        <f>'Forshammar-Mg2Al'!D117</f>
        <v>0.53854280279231548</v>
      </c>
      <c r="F120">
        <f t="shared" si="21"/>
        <v>1.8753664371255714</v>
      </c>
      <c r="H120" s="2">
        <v>0.39</v>
      </c>
      <c r="I120" s="2">
        <v>1.6339999999999999</v>
      </c>
      <c r="J120" s="2">
        <f t="shared" si="18"/>
        <v>1.8753664371255714</v>
      </c>
      <c r="L120">
        <v>0.443</v>
      </c>
      <c r="M120">
        <v>1.6080000000000001</v>
      </c>
      <c r="N120" s="2">
        <f t="shared" si="19"/>
        <v>1.8821675170426364</v>
      </c>
    </row>
    <row r="121" spans="1:14" x14ac:dyDescent="0.35">
      <c r="A121" s="25" t="s">
        <v>65</v>
      </c>
      <c r="B121" s="25" t="s">
        <v>48</v>
      </c>
      <c r="D121" s="23">
        <f>'Forshammar-Mg2Al'!D118</f>
        <v>0.46874505158163876</v>
      </c>
      <c r="F121">
        <f t="shared" si="21"/>
        <v>1.9295015407678393</v>
      </c>
      <c r="H121" s="2">
        <v>0.39</v>
      </c>
      <c r="I121" s="2">
        <v>1.6339999999999999</v>
      </c>
      <c r="J121" s="2">
        <f t="shared" si="18"/>
        <v>1.9295015407678393</v>
      </c>
      <c r="L121">
        <v>0.443</v>
      </c>
      <c r="M121">
        <v>1.6080000000000001</v>
      </c>
      <c r="N121" s="2">
        <f t="shared" si="19"/>
        <v>1.9436594424619305</v>
      </c>
    </row>
    <row r="122" spans="1:14" x14ac:dyDescent="0.35">
      <c r="A122" s="25" t="s">
        <v>65</v>
      </c>
      <c r="B122" s="25" t="s">
        <v>31</v>
      </c>
      <c r="D122" s="23">
        <f>'Forshammar-Mg2Al'!D119</f>
        <v>0.54706713537137552</v>
      </c>
      <c r="F122">
        <f t="shared" si="21"/>
        <v>1.8692416626258987</v>
      </c>
      <c r="H122" s="2">
        <v>0.39</v>
      </c>
      <c r="I122" s="2">
        <v>1.6339999999999999</v>
      </c>
      <c r="J122" s="2">
        <f t="shared" si="18"/>
        <v>1.8692416626258987</v>
      </c>
      <c r="L122">
        <v>0.443</v>
      </c>
      <c r="M122">
        <v>1.6080000000000001</v>
      </c>
      <c r="N122" s="2">
        <f t="shared" si="19"/>
        <v>1.8752104013930082</v>
      </c>
    </row>
    <row r="123" spans="1:14" x14ac:dyDescent="0.35">
      <c r="A123" s="25" t="s">
        <v>65</v>
      </c>
      <c r="B123" s="25" t="s">
        <v>49</v>
      </c>
      <c r="D123" s="23">
        <f>'Forshammar-Mg2Al'!D120</f>
        <v>0.50857940615180453</v>
      </c>
      <c r="F123">
        <f t="shared" si="21"/>
        <v>1.8976922280437329</v>
      </c>
      <c r="H123" s="2">
        <v>0.39</v>
      </c>
      <c r="I123" s="2">
        <v>1.6339999999999999</v>
      </c>
      <c r="J123" s="2">
        <f t="shared" si="18"/>
        <v>1.8976922280437329</v>
      </c>
      <c r="L123">
        <v>0.443</v>
      </c>
      <c r="M123">
        <v>1.6080000000000001</v>
      </c>
      <c r="N123" s="2">
        <f t="shared" si="19"/>
        <v>1.9075273257009584</v>
      </c>
    </row>
    <row r="124" spans="1:14" x14ac:dyDescent="0.35">
      <c r="A124" s="25" t="s">
        <v>66</v>
      </c>
      <c r="B124" s="25" t="s">
        <v>16</v>
      </c>
      <c r="C124" t="str">
        <f>'Forshammar-Mg2Al'!C121</f>
        <v>Al</v>
      </c>
      <c r="D124" s="23">
        <f>'Forshammar-Mg2Al'!D121</f>
        <v>0.42821748477161148</v>
      </c>
      <c r="F124">
        <f>IF(C$124="Al",J124,N124)</f>
        <v>1.9647683874836961</v>
      </c>
      <c r="H124" s="2">
        <v>0.39</v>
      </c>
      <c r="I124" s="2">
        <v>1.6339999999999999</v>
      </c>
      <c r="J124" s="2">
        <f t="shared" si="18"/>
        <v>1.9647683874836961</v>
      </c>
      <c r="L124">
        <v>0.443</v>
      </c>
      <c r="M124">
        <v>1.6080000000000001</v>
      </c>
      <c r="N124" s="2">
        <f t="shared" si="19"/>
        <v>1.98371896321866</v>
      </c>
    </row>
    <row r="125" spans="1:14" x14ac:dyDescent="0.35">
      <c r="A125" s="25" t="s">
        <v>66</v>
      </c>
      <c r="B125" s="25" t="s">
        <v>13</v>
      </c>
      <c r="D125" s="23">
        <f>'Forshammar-Mg2Al'!D122</f>
        <v>0.55530426073901928</v>
      </c>
      <c r="F125">
        <f t="shared" ref="F125:F129" si="22">IF(C$124="Al",J125,N125)</f>
        <v>1.863413248182662</v>
      </c>
      <c r="H125" s="2">
        <v>0.39</v>
      </c>
      <c r="I125" s="2">
        <v>1.6339999999999999</v>
      </c>
      <c r="J125" s="2">
        <f t="shared" si="18"/>
        <v>1.863413248182662</v>
      </c>
      <c r="L125">
        <v>0.443</v>
      </c>
      <c r="M125">
        <v>1.6080000000000001</v>
      </c>
      <c r="N125" s="2">
        <f t="shared" si="19"/>
        <v>1.8685899203715879</v>
      </c>
    </row>
    <row r="126" spans="1:14" x14ac:dyDescent="0.35">
      <c r="A126" s="25" t="s">
        <v>66</v>
      </c>
      <c r="B126" s="25" t="s">
        <v>14</v>
      </c>
      <c r="D126" s="23">
        <f>'Forshammar-Mg2Al'!D123</f>
        <v>0.53854280279231548</v>
      </c>
      <c r="F126">
        <f t="shared" si="22"/>
        <v>1.8753664371255714</v>
      </c>
      <c r="H126" s="2">
        <v>0.39</v>
      </c>
      <c r="I126" s="2">
        <v>1.6339999999999999</v>
      </c>
      <c r="J126" s="2">
        <f t="shared" si="18"/>
        <v>1.8753664371255714</v>
      </c>
      <c r="L126">
        <v>0.443</v>
      </c>
      <c r="M126">
        <v>1.6080000000000001</v>
      </c>
      <c r="N126" s="2">
        <f t="shared" si="19"/>
        <v>1.8821675170426364</v>
      </c>
    </row>
    <row r="127" spans="1:14" x14ac:dyDescent="0.35">
      <c r="A127" s="25" t="s">
        <v>66</v>
      </c>
      <c r="B127" s="25" t="s">
        <v>48</v>
      </c>
      <c r="D127" s="23">
        <f>'Forshammar-Mg2Al'!D124</f>
        <v>0.46874505158163876</v>
      </c>
      <c r="F127">
        <f t="shared" si="22"/>
        <v>1.9295015407678393</v>
      </c>
      <c r="H127" s="2">
        <v>0.39</v>
      </c>
      <c r="I127" s="2">
        <v>1.6339999999999999</v>
      </c>
      <c r="J127" s="2">
        <f t="shared" si="18"/>
        <v>1.9295015407678393</v>
      </c>
      <c r="L127">
        <v>0.443</v>
      </c>
      <c r="M127">
        <v>1.6080000000000001</v>
      </c>
      <c r="N127" s="2">
        <f t="shared" si="19"/>
        <v>1.9436594424619305</v>
      </c>
    </row>
    <row r="128" spans="1:14" x14ac:dyDescent="0.35">
      <c r="A128" s="25" t="s">
        <v>66</v>
      </c>
      <c r="B128" s="25" t="s">
        <v>31</v>
      </c>
      <c r="D128" s="23">
        <f>'Forshammar-Mg2Al'!D125</f>
        <v>0.54706713537137552</v>
      </c>
      <c r="F128">
        <f t="shared" si="22"/>
        <v>1.8692416626258987</v>
      </c>
      <c r="H128" s="2">
        <v>0.39</v>
      </c>
      <c r="I128" s="2">
        <v>1.6339999999999999</v>
      </c>
      <c r="J128" s="2">
        <f t="shared" si="18"/>
        <v>1.8692416626258987</v>
      </c>
      <c r="L128">
        <v>0.443</v>
      </c>
      <c r="M128">
        <v>1.6080000000000001</v>
      </c>
      <c r="N128" s="2">
        <f t="shared" si="19"/>
        <v>1.8752104013930082</v>
      </c>
    </row>
    <row r="129" spans="1:14" x14ac:dyDescent="0.35">
      <c r="A129" s="25" t="s">
        <v>66</v>
      </c>
      <c r="B129" s="25" t="s">
        <v>49</v>
      </c>
      <c r="D129" s="23">
        <f>'Forshammar-Mg2Al'!D126</f>
        <v>0.50857940615180453</v>
      </c>
      <c r="F129">
        <f t="shared" si="22"/>
        <v>1.8976922280437329</v>
      </c>
      <c r="H129" s="2">
        <v>0.39</v>
      </c>
      <c r="I129" s="2">
        <v>1.6339999999999999</v>
      </c>
      <c r="J129" s="2">
        <f t="shared" si="18"/>
        <v>1.8976922280437329</v>
      </c>
      <c r="L129">
        <v>0.443</v>
      </c>
      <c r="M129">
        <v>1.6080000000000001</v>
      </c>
      <c r="N129" s="2">
        <f t="shared" si="19"/>
        <v>1.9075273257009584</v>
      </c>
    </row>
    <row r="130" spans="1:14" x14ac:dyDescent="0.35">
      <c r="A130" s="25" t="s">
        <v>67</v>
      </c>
      <c r="B130" s="25" t="s">
        <v>16</v>
      </c>
      <c r="C130" t="str">
        <f>'Forshammar-Mg2Al'!C127</f>
        <v>Al</v>
      </c>
      <c r="D130" s="23">
        <f>'Forshammar-Mg2Al'!D127</f>
        <v>0.42821748477161148</v>
      </c>
      <c r="F130">
        <f>IF(C$130="Al",J130,N130)</f>
        <v>1.9647683874836961</v>
      </c>
      <c r="H130" s="2">
        <v>0.39</v>
      </c>
      <c r="I130" s="2">
        <v>1.6339999999999999</v>
      </c>
      <c r="J130" s="2">
        <f t="shared" si="18"/>
        <v>1.9647683874836961</v>
      </c>
      <c r="L130">
        <v>0.443</v>
      </c>
      <c r="M130">
        <v>1.6080000000000001</v>
      </c>
      <c r="N130" s="2">
        <f t="shared" si="19"/>
        <v>1.98371896321866</v>
      </c>
    </row>
    <row r="131" spans="1:14" x14ac:dyDescent="0.35">
      <c r="A131" s="25" t="s">
        <v>67</v>
      </c>
      <c r="B131" s="25" t="s">
        <v>13</v>
      </c>
      <c r="D131" s="23">
        <f>'Forshammar-Mg2Al'!D128</f>
        <v>0.55530426073901928</v>
      </c>
      <c r="F131">
        <f t="shared" ref="F131:F135" si="23">IF(C$130="Al",J131,N131)</f>
        <v>1.863413248182662</v>
      </c>
      <c r="H131" s="2">
        <v>0.39</v>
      </c>
      <c r="I131" s="2">
        <v>1.6339999999999999</v>
      </c>
      <c r="J131" s="2">
        <f t="shared" si="18"/>
        <v>1.863413248182662</v>
      </c>
      <c r="L131">
        <v>0.443</v>
      </c>
      <c r="M131">
        <v>1.6080000000000001</v>
      </c>
      <c r="N131" s="2">
        <f t="shared" si="19"/>
        <v>1.8685899203715879</v>
      </c>
    </row>
    <row r="132" spans="1:14" x14ac:dyDescent="0.35">
      <c r="A132" s="25" t="s">
        <v>67</v>
      </c>
      <c r="B132" s="25" t="s">
        <v>14</v>
      </c>
      <c r="D132" s="23">
        <f>'Forshammar-Mg2Al'!D129</f>
        <v>0.53854280279231548</v>
      </c>
      <c r="F132">
        <f t="shared" si="23"/>
        <v>1.8753664371255714</v>
      </c>
      <c r="H132" s="2">
        <v>0.39</v>
      </c>
      <c r="I132" s="2">
        <v>1.6339999999999999</v>
      </c>
      <c r="J132" s="2">
        <f t="shared" si="18"/>
        <v>1.8753664371255714</v>
      </c>
      <c r="L132">
        <v>0.443</v>
      </c>
      <c r="M132">
        <v>1.6080000000000001</v>
      </c>
      <c r="N132" s="2">
        <f t="shared" si="19"/>
        <v>1.8821675170426364</v>
      </c>
    </row>
    <row r="133" spans="1:14" x14ac:dyDescent="0.35">
      <c r="A133" s="25" t="s">
        <v>67</v>
      </c>
      <c r="B133" s="25" t="s">
        <v>48</v>
      </c>
      <c r="D133" s="23">
        <f>'Forshammar-Mg2Al'!D130</f>
        <v>0.46874505158163876</v>
      </c>
      <c r="F133">
        <f t="shared" si="23"/>
        <v>1.9295015407678393</v>
      </c>
      <c r="H133" s="2">
        <v>0.39</v>
      </c>
      <c r="I133" s="2">
        <v>1.6339999999999999</v>
      </c>
      <c r="J133" s="2">
        <f t="shared" si="18"/>
        <v>1.9295015407678393</v>
      </c>
      <c r="L133">
        <v>0.443</v>
      </c>
      <c r="M133">
        <v>1.6080000000000001</v>
      </c>
      <c r="N133" s="2">
        <f t="shared" si="19"/>
        <v>1.9436594424619305</v>
      </c>
    </row>
    <row r="134" spans="1:14" x14ac:dyDescent="0.35">
      <c r="A134" s="25" t="s">
        <v>67</v>
      </c>
      <c r="B134" s="25" t="s">
        <v>31</v>
      </c>
      <c r="D134" s="23">
        <f>'Forshammar-Mg2Al'!D131</f>
        <v>0.54706713537137552</v>
      </c>
      <c r="F134">
        <f t="shared" si="23"/>
        <v>1.8692416626258987</v>
      </c>
      <c r="H134" s="2">
        <v>0.39</v>
      </c>
      <c r="I134" s="2">
        <v>1.6339999999999999</v>
      </c>
      <c r="J134" s="2">
        <f t="shared" si="18"/>
        <v>1.8692416626258987</v>
      </c>
      <c r="L134">
        <v>0.443</v>
      </c>
      <c r="M134">
        <v>1.6080000000000001</v>
      </c>
      <c r="N134" s="2">
        <f t="shared" si="19"/>
        <v>1.8752104013930082</v>
      </c>
    </row>
    <row r="135" spans="1:14" x14ac:dyDescent="0.35">
      <c r="A135" s="25" t="s">
        <v>67</v>
      </c>
      <c r="B135" s="25" t="s">
        <v>49</v>
      </c>
      <c r="D135" s="23">
        <f>'Forshammar-Mg2Al'!D132</f>
        <v>0.50857940615180453</v>
      </c>
      <c r="F135">
        <f t="shared" si="23"/>
        <v>1.8976922280437329</v>
      </c>
      <c r="H135" s="2">
        <v>0.39</v>
      </c>
      <c r="I135" s="2">
        <v>1.6339999999999999</v>
      </c>
      <c r="J135" s="2">
        <f t="shared" si="18"/>
        <v>1.8976922280437329</v>
      </c>
      <c r="L135">
        <v>0.443</v>
      </c>
      <c r="M135">
        <v>1.6080000000000001</v>
      </c>
      <c r="N135" s="2">
        <f t="shared" si="19"/>
        <v>1.9075273257009584</v>
      </c>
    </row>
    <row r="136" spans="1:14" x14ac:dyDescent="0.35">
      <c r="A136" s="25" t="s">
        <v>68</v>
      </c>
      <c r="B136" s="25" t="s">
        <v>16</v>
      </c>
      <c r="C136" t="str">
        <f>'Forshammar-Mg2Al'!C133</f>
        <v>Al</v>
      </c>
      <c r="D136" s="23">
        <f>'Forshammar-Mg2Al'!D133</f>
        <v>0.42821748477161148</v>
      </c>
      <c r="F136">
        <f>IF(C$136="Al",J136,N136)</f>
        <v>1.9647683874836961</v>
      </c>
      <c r="H136" s="2">
        <v>0.39</v>
      </c>
      <c r="I136" s="2">
        <v>1.6339999999999999</v>
      </c>
      <c r="J136" s="2">
        <f t="shared" si="18"/>
        <v>1.9647683874836961</v>
      </c>
      <c r="L136">
        <v>0.443</v>
      </c>
      <c r="M136">
        <v>1.6080000000000001</v>
      </c>
      <c r="N136" s="2">
        <f t="shared" si="19"/>
        <v>1.98371896321866</v>
      </c>
    </row>
    <row r="137" spans="1:14" x14ac:dyDescent="0.35">
      <c r="A137" s="25" t="s">
        <v>68</v>
      </c>
      <c r="B137" s="25" t="s">
        <v>13</v>
      </c>
      <c r="D137" s="23">
        <f>'Forshammar-Mg2Al'!D134</f>
        <v>0.55530426073901928</v>
      </c>
      <c r="F137">
        <f t="shared" ref="F137:F141" si="24">IF(C$136="Al",J137,N137)</f>
        <v>1.863413248182662</v>
      </c>
      <c r="H137" s="2">
        <v>0.39</v>
      </c>
      <c r="I137" s="2">
        <v>1.6339999999999999</v>
      </c>
      <c r="J137" s="2">
        <f t="shared" si="18"/>
        <v>1.863413248182662</v>
      </c>
      <c r="L137">
        <v>0.443</v>
      </c>
      <c r="M137">
        <v>1.6080000000000001</v>
      </c>
      <c r="N137" s="2">
        <f t="shared" si="19"/>
        <v>1.8685899203715879</v>
      </c>
    </row>
    <row r="138" spans="1:14" x14ac:dyDescent="0.35">
      <c r="A138" s="25" t="s">
        <v>68</v>
      </c>
      <c r="B138" s="25" t="s">
        <v>14</v>
      </c>
      <c r="D138" s="23">
        <f>'Forshammar-Mg2Al'!D135</f>
        <v>0.53854280279231548</v>
      </c>
      <c r="F138">
        <f t="shared" si="24"/>
        <v>1.8753664371255714</v>
      </c>
      <c r="H138" s="2">
        <v>0.39</v>
      </c>
      <c r="I138" s="2">
        <v>1.6339999999999999</v>
      </c>
      <c r="J138" s="2">
        <f t="shared" si="18"/>
        <v>1.8753664371255714</v>
      </c>
      <c r="L138">
        <v>0.443</v>
      </c>
      <c r="M138">
        <v>1.6080000000000001</v>
      </c>
      <c r="N138" s="2">
        <f t="shared" si="19"/>
        <v>1.8821675170426364</v>
      </c>
    </row>
    <row r="139" spans="1:14" x14ac:dyDescent="0.35">
      <c r="A139" s="25" t="s">
        <v>68</v>
      </c>
      <c r="B139" s="25" t="s">
        <v>48</v>
      </c>
      <c r="D139" s="23">
        <f>'Forshammar-Mg2Al'!D136</f>
        <v>0.46874505158163876</v>
      </c>
      <c r="F139">
        <f t="shared" si="24"/>
        <v>1.9295015407678393</v>
      </c>
      <c r="H139" s="2">
        <v>0.39</v>
      </c>
      <c r="I139" s="2">
        <v>1.6339999999999999</v>
      </c>
      <c r="J139" s="2">
        <f t="shared" si="18"/>
        <v>1.9295015407678393</v>
      </c>
      <c r="L139">
        <v>0.443</v>
      </c>
      <c r="M139">
        <v>1.6080000000000001</v>
      </c>
      <c r="N139" s="2">
        <f t="shared" si="19"/>
        <v>1.9436594424619305</v>
      </c>
    </row>
    <row r="140" spans="1:14" x14ac:dyDescent="0.35">
      <c r="A140" s="25" t="s">
        <v>68</v>
      </c>
      <c r="B140" s="25" t="s">
        <v>31</v>
      </c>
      <c r="D140" s="23">
        <f>'Forshammar-Mg2Al'!D137</f>
        <v>0.54706713537137552</v>
      </c>
      <c r="F140">
        <f t="shared" si="24"/>
        <v>1.8692416626258987</v>
      </c>
      <c r="H140" s="2">
        <v>0.39</v>
      </c>
      <c r="I140" s="2">
        <v>1.6339999999999999</v>
      </c>
      <c r="J140" s="2">
        <f t="shared" si="18"/>
        <v>1.8692416626258987</v>
      </c>
      <c r="L140">
        <v>0.443</v>
      </c>
      <c r="M140">
        <v>1.6080000000000001</v>
      </c>
      <c r="N140" s="2">
        <f t="shared" si="19"/>
        <v>1.8752104013930082</v>
      </c>
    </row>
    <row r="141" spans="1:14" x14ac:dyDescent="0.35">
      <c r="A141" s="25" t="s">
        <v>68</v>
      </c>
      <c r="B141" s="25" t="s">
        <v>49</v>
      </c>
      <c r="D141" s="23">
        <f>'Forshammar-Mg2Al'!D138</f>
        <v>0.50857940615180453</v>
      </c>
      <c r="F141">
        <f t="shared" si="24"/>
        <v>1.8976922280437329</v>
      </c>
      <c r="H141" s="2">
        <v>0.39</v>
      </c>
      <c r="I141" s="2">
        <v>1.6339999999999999</v>
      </c>
      <c r="J141" s="2">
        <f t="shared" si="18"/>
        <v>1.8976922280437329</v>
      </c>
      <c r="L141">
        <v>0.443</v>
      </c>
      <c r="M141">
        <v>1.6080000000000001</v>
      </c>
      <c r="N141" s="2">
        <f t="shared" si="19"/>
        <v>1.9075273257009584</v>
      </c>
    </row>
    <row r="142" spans="1:14" x14ac:dyDescent="0.35">
      <c r="A142" s="25" t="s">
        <v>69</v>
      </c>
      <c r="B142" s="25" t="s">
        <v>16</v>
      </c>
      <c r="C142" t="str">
        <f>'Forshammar-Mg2Al'!C139</f>
        <v>Al</v>
      </c>
      <c r="D142" s="23">
        <f>'Forshammar-Mg2Al'!D139</f>
        <v>0.42821748477161148</v>
      </c>
      <c r="F142">
        <f>IF(C$142="Al",J142,N142)</f>
        <v>1.9647683874836961</v>
      </c>
      <c r="H142" s="2">
        <v>0.39</v>
      </c>
      <c r="I142" s="2">
        <v>1.6339999999999999</v>
      </c>
      <c r="J142" s="2">
        <f t="shared" si="18"/>
        <v>1.9647683874836961</v>
      </c>
      <c r="L142">
        <v>0.443</v>
      </c>
      <c r="M142">
        <v>1.6080000000000001</v>
      </c>
      <c r="N142" s="2">
        <f t="shared" si="19"/>
        <v>1.98371896321866</v>
      </c>
    </row>
    <row r="143" spans="1:14" x14ac:dyDescent="0.35">
      <c r="A143" s="25" t="s">
        <v>69</v>
      </c>
      <c r="B143" s="25" t="s">
        <v>13</v>
      </c>
      <c r="D143" s="23">
        <f>'Forshammar-Mg2Al'!D140</f>
        <v>0.55530426073901928</v>
      </c>
      <c r="F143">
        <f t="shared" ref="F143:F147" si="25">IF(C$142="Al",J143,N143)</f>
        <v>1.863413248182662</v>
      </c>
      <c r="H143" s="2">
        <v>0.39</v>
      </c>
      <c r="I143" s="2">
        <v>1.6339999999999999</v>
      </c>
      <c r="J143" s="2">
        <f t="shared" si="18"/>
        <v>1.863413248182662</v>
      </c>
      <c r="L143">
        <v>0.443</v>
      </c>
      <c r="M143">
        <v>1.6080000000000001</v>
      </c>
      <c r="N143" s="2">
        <f t="shared" si="19"/>
        <v>1.8685899203715879</v>
      </c>
    </row>
    <row r="144" spans="1:14" x14ac:dyDescent="0.35">
      <c r="A144" s="25" t="s">
        <v>69</v>
      </c>
      <c r="B144" s="25" t="s">
        <v>14</v>
      </c>
      <c r="D144" s="23">
        <f>'Forshammar-Mg2Al'!D141</f>
        <v>0.53854280279231548</v>
      </c>
      <c r="F144">
        <f t="shared" si="25"/>
        <v>1.8753664371255714</v>
      </c>
      <c r="H144" s="2">
        <v>0.39</v>
      </c>
      <c r="I144" s="2">
        <v>1.6339999999999999</v>
      </c>
      <c r="J144" s="2">
        <f t="shared" si="18"/>
        <v>1.8753664371255714</v>
      </c>
      <c r="L144">
        <v>0.443</v>
      </c>
      <c r="M144">
        <v>1.6080000000000001</v>
      </c>
      <c r="N144" s="2">
        <f t="shared" si="19"/>
        <v>1.8821675170426364</v>
      </c>
    </row>
    <row r="145" spans="1:14" x14ac:dyDescent="0.35">
      <c r="A145" s="25" t="s">
        <v>69</v>
      </c>
      <c r="B145" s="25" t="s">
        <v>48</v>
      </c>
      <c r="D145" s="23">
        <f>'Forshammar-Mg2Al'!D142</f>
        <v>0.46874505158163876</v>
      </c>
      <c r="F145">
        <f t="shared" si="25"/>
        <v>1.9295015407678393</v>
      </c>
      <c r="H145" s="2">
        <v>0.39</v>
      </c>
      <c r="I145" s="2">
        <v>1.6339999999999999</v>
      </c>
      <c r="J145" s="2">
        <f t="shared" si="18"/>
        <v>1.9295015407678393</v>
      </c>
      <c r="L145">
        <v>0.443</v>
      </c>
      <c r="M145">
        <v>1.6080000000000001</v>
      </c>
      <c r="N145" s="2">
        <f t="shared" si="19"/>
        <v>1.9436594424619305</v>
      </c>
    </row>
    <row r="146" spans="1:14" x14ac:dyDescent="0.35">
      <c r="A146" s="25" t="s">
        <v>69</v>
      </c>
      <c r="B146" s="25" t="s">
        <v>31</v>
      </c>
      <c r="D146" s="23">
        <f>'Forshammar-Mg2Al'!D143</f>
        <v>0.54706713537137552</v>
      </c>
      <c r="F146">
        <f t="shared" si="25"/>
        <v>1.8692416626258987</v>
      </c>
      <c r="H146" s="2">
        <v>0.39</v>
      </c>
      <c r="I146" s="2">
        <v>1.6339999999999999</v>
      </c>
      <c r="J146" s="2">
        <f t="shared" si="18"/>
        <v>1.8692416626258987</v>
      </c>
      <c r="L146">
        <v>0.443</v>
      </c>
      <c r="M146">
        <v>1.6080000000000001</v>
      </c>
      <c r="N146" s="2">
        <f t="shared" si="19"/>
        <v>1.8752104013930082</v>
      </c>
    </row>
    <row r="147" spans="1:14" x14ac:dyDescent="0.35">
      <c r="A147" s="25" t="s">
        <v>69</v>
      </c>
      <c r="B147" s="25" t="s">
        <v>49</v>
      </c>
      <c r="D147" s="23">
        <f>'Forshammar-Mg2Al'!D144</f>
        <v>0.50857940615180453</v>
      </c>
      <c r="F147">
        <f t="shared" si="25"/>
        <v>1.8976922280437329</v>
      </c>
      <c r="H147" s="2">
        <v>0.39</v>
      </c>
      <c r="I147" s="2">
        <v>1.6339999999999999</v>
      </c>
      <c r="J147" s="2">
        <f t="shared" si="18"/>
        <v>1.8976922280437329</v>
      </c>
      <c r="L147">
        <v>0.443</v>
      </c>
      <c r="M147">
        <v>1.6080000000000001</v>
      </c>
      <c r="N147" s="2">
        <f t="shared" si="19"/>
        <v>1.9075273257009584</v>
      </c>
    </row>
    <row r="148" spans="1:14" x14ac:dyDescent="0.35">
      <c r="A148" s="25" t="s">
        <v>70</v>
      </c>
      <c r="B148" s="25" t="s">
        <v>16</v>
      </c>
      <c r="C148" t="str">
        <f>'Forshammar-Mg2Al'!C145</f>
        <v>Al</v>
      </c>
      <c r="D148" s="23">
        <f>'Forshammar-Mg2Al'!D145</f>
        <v>0.42821748477161148</v>
      </c>
      <c r="F148">
        <f>IF(C$148="Al",J148,N148)</f>
        <v>1.9647683874836961</v>
      </c>
      <c r="H148" s="2">
        <v>0.39</v>
      </c>
      <c r="I148" s="2">
        <v>1.6339999999999999</v>
      </c>
      <c r="J148" s="2">
        <f t="shared" si="18"/>
        <v>1.9647683874836961</v>
      </c>
      <c r="L148">
        <v>0.443</v>
      </c>
      <c r="M148">
        <v>1.6080000000000001</v>
      </c>
      <c r="N148" s="2">
        <f t="shared" si="19"/>
        <v>1.98371896321866</v>
      </c>
    </row>
    <row r="149" spans="1:14" x14ac:dyDescent="0.35">
      <c r="A149" s="25" t="s">
        <v>70</v>
      </c>
      <c r="B149" s="25" t="s">
        <v>13</v>
      </c>
      <c r="D149" s="23">
        <f>'Forshammar-Mg2Al'!D146</f>
        <v>0.55530426073901928</v>
      </c>
      <c r="F149">
        <f t="shared" ref="F149:F153" si="26">IF(C$148="Al",J149,N149)</f>
        <v>1.863413248182662</v>
      </c>
      <c r="H149" s="2">
        <v>0.39</v>
      </c>
      <c r="I149" s="2">
        <v>1.6339999999999999</v>
      </c>
      <c r="J149" s="2">
        <f t="shared" si="18"/>
        <v>1.863413248182662</v>
      </c>
      <c r="L149">
        <v>0.443</v>
      </c>
      <c r="M149">
        <v>1.6080000000000001</v>
      </c>
      <c r="N149" s="2">
        <f t="shared" si="19"/>
        <v>1.8685899203715879</v>
      </c>
    </row>
    <row r="150" spans="1:14" x14ac:dyDescent="0.35">
      <c r="A150" s="25" t="s">
        <v>70</v>
      </c>
      <c r="B150" s="25" t="s">
        <v>14</v>
      </c>
      <c r="D150" s="23">
        <f>'Forshammar-Mg2Al'!D147</f>
        <v>0.53854280279231548</v>
      </c>
      <c r="F150">
        <f t="shared" si="26"/>
        <v>1.8753664371255714</v>
      </c>
      <c r="H150" s="2">
        <v>0.39</v>
      </c>
      <c r="I150" s="2">
        <v>1.6339999999999999</v>
      </c>
      <c r="J150" s="2">
        <f t="shared" si="18"/>
        <v>1.8753664371255714</v>
      </c>
      <c r="L150">
        <v>0.443</v>
      </c>
      <c r="M150">
        <v>1.6080000000000001</v>
      </c>
      <c r="N150" s="2">
        <f t="shared" si="19"/>
        <v>1.8821675170426364</v>
      </c>
    </row>
    <row r="151" spans="1:14" x14ac:dyDescent="0.35">
      <c r="A151" s="25" t="s">
        <v>70</v>
      </c>
      <c r="B151" s="25" t="s">
        <v>48</v>
      </c>
      <c r="D151" s="23">
        <f>'Forshammar-Mg2Al'!D148</f>
        <v>0.46874505158163876</v>
      </c>
      <c r="F151">
        <f t="shared" si="26"/>
        <v>1.9295015407678393</v>
      </c>
      <c r="H151" s="2">
        <v>0.39</v>
      </c>
      <c r="I151" s="2">
        <v>1.6339999999999999</v>
      </c>
      <c r="J151" s="2">
        <f t="shared" si="18"/>
        <v>1.9295015407678393</v>
      </c>
      <c r="L151">
        <v>0.443</v>
      </c>
      <c r="M151">
        <v>1.6080000000000001</v>
      </c>
      <c r="N151" s="2">
        <f t="shared" si="19"/>
        <v>1.9436594424619305</v>
      </c>
    </row>
    <row r="152" spans="1:14" x14ac:dyDescent="0.35">
      <c r="A152" s="25" t="s">
        <v>70</v>
      </c>
      <c r="B152" s="25" t="s">
        <v>31</v>
      </c>
      <c r="D152" s="23">
        <f>'Forshammar-Mg2Al'!D149</f>
        <v>0.54706713537137552</v>
      </c>
      <c r="F152">
        <f t="shared" si="26"/>
        <v>1.8692416626258987</v>
      </c>
      <c r="H152" s="2">
        <v>0.39</v>
      </c>
      <c r="I152" s="2">
        <v>1.6339999999999999</v>
      </c>
      <c r="J152" s="2">
        <f t="shared" si="18"/>
        <v>1.8692416626258987</v>
      </c>
      <c r="L152">
        <v>0.443</v>
      </c>
      <c r="M152">
        <v>1.6080000000000001</v>
      </c>
      <c r="N152" s="2">
        <f t="shared" si="19"/>
        <v>1.8752104013930082</v>
      </c>
    </row>
    <row r="153" spans="1:14" x14ac:dyDescent="0.35">
      <c r="A153" s="25" t="s">
        <v>70</v>
      </c>
      <c r="B153" s="25" t="s">
        <v>49</v>
      </c>
      <c r="D153" s="23">
        <f>'Forshammar-Mg2Al'!D150</f>
        <v>0.50857940615180453</v>
      </c>
      <c r="F153">
        <f t="shared" si="26"/>
        <v>1.8976922280437329</v>
      </c>
      <c r="H153" s="2">
        <v>0.39</v>
      </c>
      <c r="I153" s="2">
        <v>1.6339999999999999</v>
      </c>
      <c r="J153" s="2">
        <f t="shared" si="18"/>
        <v>1.8976922280437329</v>
      </c>
      <c r="L153">
        <v>0.443</v>
      </c>
      <c r="M153">
        <v>1.6080000000000001</v>
      </c>
      <c r="N153" s="2">
        <f t="shared" si="19"/>
        <v>1.9075273257009584</v>
      </c>
    </row>
    <row r="154" spans="1:14" x14ac:dyDescent="0.35">
      <c r="A154" s="25"/>
      <c r="B154" s="25"/>
      <c r="D154" s="23"/>
      <c r="J154" t="s">
        <v>27</v>
      </c>
      <c r="N154" t="s">
        <v>28</v>
      </c>
    </row>
    <row r="155" spans="1:14" x14ac:dyDescent="0.35">
      <c r="A155" s="27" t="s">
        <v>6</v>
      </c>
      <c r="B155" s="27" t="s">
        <v>15</v>
      </c>
      <c r="C155" t="str">
        <f>'Forshammar-Mg2Al'!C151</f>
        <v>Mg</v>
      </c>
      <c r="D155" s="23">
        <f>'Forshammar-Mg2Al'!D151</f>
        <v>0.30317525883956165</v>
      </c>
      <c r="F155">
        <f>IF(C$155="Al",J155,N155)</f>
        <v>2.1366957933038067</v>
      </c>
      <c r="H155" s="2">
        <v>0.39</v>
      </c>
      <c r="I155" s="2">
        <v>1.6339999999999999</v>
      </c>
      <c r="J155" s="2">
        <f>I155-(H155*LN(D155))</f>
        <v>2.0994432491839379</v>
      </c>
      <c r="L155">
        <v>0.443</v>
      </c>
      <c r="M155">
        <v>1.6080000000000001</v>
      </c>
      <c r="N155" s="2">
        <f>M155-(L155*LN(D155))</f>
        <v>2.1366957933038067</v>
      </c>
    </row>
    <row r="156" spans="1:14" x14ac:dyDescent="0.35">
      <c r="A156" s="27" t="s">
        <v>6</v>
      </c>
      <c r="B156" s="27" t="s">
        <v>10</v>
      </c>
      <c r="D156" s="23">
        <f>'Forshammar-Mg2Al'!D152</f>
        <v>0.3567841823059778</v>
      </c>
      <c r="F156">
        <f t="shared" ref="F156:F160" si="27">IF(C$155="Al",J156,N156)</f>
        <v>2.0645665256329493</v>
      </c>
      <c r="H156" s="2">
        <v>0.39</v>
      </c>
      <c r="I156" s="2">
        <v>1.6339999999999999</v>
      </c>
      <c r="J156" s="2">
        <f t="shared" ref="J156:J172" si="28">I156-(H156*LN(D156))</f>
        <v>2.0359434424308129</v>
      </c>
      <c r="L156">
        <v>0.443</v>
      </c>
      <c r="M156">
        <v>1.6080000000000001</v>
      </c>
      <c r="N156" s="2">
        <f t="shared" ref="N156:N172" si="29">M156-(L156*LN(D156))</f>
        <v>2.0645665256329493</v>
      </c>
    </row>
    <row r="157" spans="1:14" x14ac:dyDescent="0.35">
      <c r="A157" s="27" t="s">
        <v>6</v>
      </c>
      <c r="B157" s="27" t="s">
        <v>10</v>
      </c>
      <c r="D157" s="23">
        <f>'Forshammar-Mg2Al'!D153</f>
        <v>0.3567841823059778</v>
      </c>
      <c r="F157">
        <f t="shared" si="27"/>
        <v>2.0645665256329493</v>
      </c>
      <c r="H157" s="2">
        <v>0.39</v>
      </c>
      <c r="I157" s="2">
        <v>1.6339999999999999</v>
      </c>
      <c r="J157" s="2">
        <f t="shared" si="28"/>
        <v>2.0359434424308129</v>
      </c>
      <c r="L157">
        <v>0.443</v>
      </c>
      <c r="M157">
        <v>1.6080000000000001</v>
      </c>
      <c r="N157" s="2">
        <f t="shared" si="29"/>
        <v>2.0645665256329493</v>
      </c>
    </row>
    <row r="158" spans="1:14" x14ac:dyDescent="0.35">
      <c r="A158" s="27" t="s">
        <v>6</v>
      </c>
      <c r="B158" s="27" t="s">
        <v>16</v>
      </c>
      <c r="D158" s="23">
        <f>'Forshammar-Mg2Al'!D154</f>
        <v>0.26160104566823761</v>
      </c>
      <c r="F158">
        <f t="shared" si="27"/>
        <v>2.2020340553565223</v>
      </c>
      <c r="H158" s="2">
        <v>0.39</v>
      </c>
      <c r="I158" s="2">
        <v>1.6339999999999999</v>
      </c>
      <c r="J158" s="2">
        <f t="shared" si="28"/>
        <v>2.1569645182596924</v>
      </c>
      <c r="L158">
        <v>0.443</v>
      </c>
      <c r="M158">
        <v>1.6080000000000001</v>
      </c>
      <c r="N158" s="2">
        <f t="shared" si="29"/>
        <v>2.2020340553565223</v>
      </c>
    </row>
    <row r="159" spans="1:14" x14ac:dyDescent="0.35">
      <c r="A159" s="27" t="s">
        <v>6</v>
      </c>
      <c r="B159" s="27" t="s">
        <v>13</v>
      </c>
      <c r="D159" s="23">
        <f>'Forshammar-Mg2Al'!D155</f>
        <v>0.3433711857957718</v>
      </c>
      <c r="F159">
        <f t="shared" si="27"/>
        <v>2.0815418564775769</v>
      </c>
      <c r="H159" s="2">
        <v>0.39</v>
      </c>
      <c r="I159" s="2">
        <v>1.6339999999999999</v>
      </c>
      <c r="J159" s="2">
        <f t="shared" si="28"/>
        <v>2.0508878646190856</v>
      </c>
      <c r="L159">
        <v>0.443</v>
      </c>
      <c r="M159">
        <v>1.6080000000000001</v>
      </c>
      <c r="N159" s="2">
        <f t="shared" si="29"/>
        <v>2.0815418564775769</v>
      </c>
    </row>
    <row r="160" spans="1:14" x14ac:dyDescent="0.35">
      <c r="A160" s="27" t="s">
        <v>6</v>
      </c>
      <c r="B160" s="27" t="s">
        <v>13</v>
      </c>
      <c r="D160" s="23">
        <f>'Forshammar-Mg2Al'!D156</f>
        <v>0.3433711857957718</v>
      </c>
      <c r="F160">
        <f t="shared" si="27"/>
        <v>2.0815418564775769</v>
      </c>
      <c r="H160" s="2">
        <v>0.39</v>
      </c>
      <c r="I160" s="2">
        <v>1.6339999999999999</v>
      </c>
      <c r="J160" s="2">
        <f t="shared" si="28"/>
        <v>2.0508878646190856</v>
      </c>
      <c r="L160">
        <v>0.443</v>
      </c>
      <c r="M160">
        <v>1.6080000000000001</v>
      </c>
      <c r="N160" s="2">
        <f t="shared" si="29"/>
        <v>2.0815418564775769</v>
      </c>
    </row>
    <row r="161" spans="1:14" x14ac:dyDescent="0.35">
      <c r="A161" s="27" t="s">
        <v>8</v>
      </c>
      <c r="B161" s="27" t="s">
        <v>15</v>
      </c>
      <c r="C161" t="str">
        <f>'Forshammar-Mg2Al'!C157</f>
        <v>Al</v>
      </c>
      <c r="D161" s="23">
        <f>'Forshammar-Mg2Al'!D157</f>
        <v>0.43840106217974595</v>
      </c>
      <c r="F161">
        <f>IF(C$161="Al",J161,N161)</f>
        <v>1.9556022369934425</v>
      </c>
      <c r="H161" s="2">
        <v>0.39</v>
      </c>
      <c r="I161" s="2">
        <v>1.6339999999999999</v>
      </c>
      <c r="J161" s="2">
        <f t="shared" si="28"/>
        <v>1.9556022369934425</v>
      </c>
      <c r="L161">
        <v>0.443</v>
      </c>
      <c r="M161">
        <v>1.6080000000000001</v>
      </c>
      <c r="N161" s="2">
        <f t="shared" si="29"/>
        <v>1.9733071563797311</v>
      </c>
    </row>
    <row r="162" spans="1:14" x14ac:dyDescent="0.35">
      <c r="A162" s="27" t="s">
        <v>8</v>
      </c>
      <c r="B162" s="27" t="s">
        <v>10</v>
      </c>
      <c r="D162" s="23">
        <f>'Forshammar-Mg2Al'!D158</f>
        <v>0.55322570708376129</v>
      </c>
      <c r="F162">
        <f t="shared" ref="F162:F166" si="30">IF(C$161="Al",J162,N162)</f>
        <v>1.864875792090543</v>
      </c>
      <c r="H162" s="2">
        <v>0.39</v>
      </c>
      <c r="I162" s="2">
        <v>1.6339999999999999</v>
      </c>
      <c r="J162" s="2">
        <f t="shared" si="28"/>
        <v>1.864875792090543</v>
      </c>
      <c r="L162">
        <v>0.443</v>
      </c>
      <c r="M162">
        <v>1.6080000000000001</v>
      </c>
      <c r="N162" s="2">
        <f t="shared" si="29"/>
        <v>1.8702512202464376</v>
      </c>
    </row>
    <row r="163" spans="1:14" x14ac:dyDescent="0.35">
      <c r="A163" s="27" t="s">
        <v>8</v>
      </c>
      <c r="B163" s="27" t="s">
        <v>10</v>
      </c>
      <c r="D163" s="23">
        <f>'Forshammar-Mg2Al'!D159</f>
        <v>0.55322570708376129</v>
      </c>
      <c r="F163">
        <f t="shared" si="30"/>
        <v>1.864875792090543</v>
      </c>
      <c r="H163" s="2">
        <v>0.39</v>
      </c>
      <c r="I163" s="2">
        <v>1.6339999999999999</v>
      </c>
      <c r="J163" s="2">
        <f t="shared" si="28"/>
        <v>1.864875792090543</v>
      </c>
      <c r="L163">
        <v>0.443</v>
      </c>
      <c r="M163">
        <v>1.6080000000000001</v>
      </c>
      <c r="N163" s="2">
        <f t="shared" si="29"/>
        <v>1.8702512202464376</v>
      </c>
    </row>
    <row r="164" spans="1:14" x14ac:dyDescent="0.35">
      <c r="A164" s="27" t="s">
        <v>8</v>
      </c>
      <c r="B164" s="27" t="s">
        <v>16</v>
      </c>
      <c r="D164" s="23">
        <f>'Forshammar-Mg2Al'!D160</f>
        <v>0.38356894373658096</v>
      </c>
      <c r="F164">
        <f t="shared" si="30"/>
        <v>2.007712000715157</v>
      </c>
      <c r="H164" s="2">
        <v>0.39</v>
      </c>
      <c r="I164" s="2">
        <v>1.6339999999999999</v>
      </c>
      <c r="J164" s="2">
        <f t="shared" si="28"/>
        <v>2.007712000715157</v>
      </c>
      <c r="L164">
        <v>0.443</v>
      </c>
      <c r="M164">
        <v>1.6080000000000001</v>
      </c>
      <c r="N164" s="2">
        <f t="shared" si="29"/>
        <v>2.032498503376448</v>
      </c>
    </row>
    <row r="165" spans="1:14" x14ac:dyDescent="0.35">
      <c r="A165" s="27" t="s">
        <v>8</v>
      </c>
      <c r="B165" s="27" t="s">
        <v>13</v>
      </c>
      <c r="D165" s="23">
        <f>'Forshammar-Mg2Al'!D161</f>
        <v>0.52088961752645224</v>
      </c>
      <c r="F165">
        <f t="shared" si="30"/>
        <v>1.8883646792287536</v>
      </c>
      <c r="H165" s="2">
        <v>0.39</v>
      </c>
      <c r="I165" s="2">
        <v>1.6339999999999999</v>
      </c>
      <c r="J165" s="2">
        <f t="shared" si="28"/>
        <v>1.8883646792287536</v>
      </c>
      <c r="L165">
        <v>0.443</v>
      </c>
      <c r="M165">
        <v>1.6080000000000001</v>
      </c>
      <c r="N165" s="2">
        <f t="shared" si="29"/>
        <v>1.8969321869188152</v>
      </c>
    </row>
    <row r="166" spans="1:14" x14ac:dyDescent="0.35">
      <c r="A166" s="27" t="s">
        <v>8</v>
      </c>
      <c r="B166" s="27" t="s">
        <v>13</v>
      </c>
      <c r="D166" s="23">
        <f>'Forshammar-Mg2Al'!D162</f>
        <v>0.52088961752645224</v>
      </c>
      <c r="F166">
        <f t="shared" si="30"/>
        <v>1.8883646792287536</v>
      </c>
      <c r="H166" s="2">
        <v>0.39</v>
      </c>
      <c r="I166" s="2">
        <v>1.6339999999999999</v>
      </c>
      <c r="J166" s="2">
        <f t="shared" si="28"/>
        <v>1.8883646792287536</v>
      </c>
      <c r="L166">
        <v>0.443</v>
      </c>
      <c r="M166">
        <v>1.6080000000000001</v>
      </c>
      <c r="N166" s="2">
        <f t="shared" si="29"/>
        <v>1.8969321869188152</v>
      </c>
    </row>
    <row r="167" spans="1:14" x14ac:dyDescent="0.35">
      <c r="A167" s="27" t="s">
        <v>71</v>
      </c>
      <c r="B167" s="27" t="s">
        <v>15</v>
      </c>
      <c r="C167" t="str">
        <f>'Forshammar-Mg2Al'!C163</f>
        <v>Mg</v>
      </c>
      <c r="D167" s="23">
        <f>'Forshammar-Mg2Al'!D163</f>
        <v>0.30317525883956165</v>
      </c>
      <c r="F167">
        <f>IF(C$167="Al",J167,N167)</f>
        <v>2.1366957933038067</v>
      </c>
      <c r="H167" s="2">
        <v>0.39</v>
      </c>
      <c r="I167" s="2">
        <v>1.6339999999999999</v>
      </c>
      <c r="J167" s="2">
        <f t="shared" si="28"/>
        <v>2.0994432491839379</v>
      </c>
      <c r="L167">
        <v>0.443</v>
      </c>
      <c r="M167">
        <v>1.6080000000000001</v>
      </c>
      <c r="N167" s="2">
        <f t="shared" si="29"/>
        <v>2.1366957933038067</v>
      </c>
    </row>
    <row r="168" spans="1:14" x14ac:dyDescent="0.35">
      <c r="A168" s="27" t="s">
        <v>71</v>
      </c>
      <c r="B168" s="27" t="s">
        <v>10</v>
      </c>
      <c r="D168" s="23">
        <f>'Forshammar-Mg2Al'!D164</f>
        <v>0.3567841823059778</v>
      </c>
      <c r="F168">
        <f t="shared" ref="F168:F172" si="31">IF(C$167="Al",J168,N168)</f>
        <v>2.0645665256329493</v>
      </c>
      <c r="H168" s="2">
        <v>0.39</v>
      </c>
      <c r="I168" s="2">
        <v>1.6339999999999999</v>
      </c>
      <c r="J168" s="2">
        <f t="shared" si="28"/>
        <v>2.0359434424308129</v>
      </c>
      <c r="L168">
        <v>0.443</v>
      </c>
      <c r="M168">
        <v>1.6080000000000001</v>
      </c>
      <c r="N168" s="2">
        <f t="shared" si="29"/>
        <v>2.0645665256329493</v>
      </c>
    </row>
    <row r="169" spans="1:14" x14ac:dyDescent="0.35">
      <c r="A169" s="27" t="s">
        <v>71</v>
      </c>
      <c r="B169" s="27" t="s">
        <v>10</v>
      </c>
      <c r="D169" s="23">
        <f>'Forshammar-Mg2Al'!D165</f>
        <v>0.3567841823059778</v>
      </c>
      <c r="F169">
        <f t="shared" si="31"/>
        <v>2.0645665256329493</v>
      </c>
      <c r="H169" s="2">
        <v>0.39</v>
      </c>
      <c r="I169" s="2">
        <v>1.6339999999999999</v>
      </c>
      <c r="J169" s="2">
        <f t="shared" si="28"/>
        <v>2.0359434424308129</v>
      </c>
      <c r="L169">
        <v>0.443</v>
      </c>
      <c r="M169">
        <v>1.6080000000000001</v>
      </c>
      <c r="N169" s="2">
        <f t="shared" si="29"/>
        <v>2.0645665256329493</v>
      </c>
    </row>
    <row r="170" spans="1:14" x14ac:dyDescent="0.35">
      <c r="A170" s="27" t="s">
        <v>71</v>
      </c>
      <c r="B170" s="27" t="s">
        <v>16</v>
      </c>
      <c r="D170" s="23">
        <f>'Forshammar-Mg2Al'!D166</f>
        <v>0.26160104566823761</v>
      </c>
      <c r="F170">
        <f t="shared" si="31"/>
        <v>2.2020340553565223</v>
      </c>
      <c r="H170" s="2">
        <v>0.39</v>
      </c>
      <c r="I170" s="2">
        <v>1.6339999999999999</v>
      </c>
      <c r="J170" s="2">
        <f t="shared" si="28"/>
        <v>2.1569645182596924</v>
      </c>
      <c r="L170">
        <v>0.443</v>
      </c>
      <c r="M170">
        <v>1.6080000000000001</v>
      </c>
      <c r="N170" s="2">
        <f t="shared" si="29"/>
        <v>2.2020340553565223</v>
      </c>
    </row>
    <row r="171" spans="1:14" x14ac:dyDescent="0.35">
      <c r="A171" s="27" t="s">
        <v>71</v>
      </c>
      <c r="B171" s="27" t="s">
        <v>13</v>
      </c>
      <c r="D171" s="23">
        <f>'Forshammar-Mg2Al'!D167</f>
        <v>0.3433711857957718</v>
      </c>
      <c r="F171">
        <f t="shared" si="31"/>
        <v>2.0815418564775769</v>
      </c>
      <c r="H171" s="2">
        <v>0.39</v>
      </c>
      <c r="I171" s="2">
        <v>1.6339999999999999</v>
      </c>
      <c r="J171" s="2">
        <f t="shared" si="28"/>
        <v>2.0508878646190856</v>
      </c>
      <c r="L171">
        <v>0.443</v>
      </c>
      <c r="M171">
        <v>1.6080000000000001</v>
      </c>
      <c r="N171" s="2">
        <f t="shared" si="29"/>
        <v>2.0815418564775769</v>
      </c>
    </row>
    <row r="172" spans="1:14" x14ac:dyDescent="0.35">
      <c r="A172" s="27" t="s">
        <v>71</v>
      </c>
      <c r="B172" s="27" t="s">
        <v>13</v>
      </c>
      <c r="D172" s="23">
        <f>'Forshammar-Mg2Al'!D168</f>
        <v>0.3433711857957718</v>
      </c>
      <c r="F172">
        <f t="shared" si="31"/>
        <v>2.0815418564775769</v>
      </c>
      <c r="H172" s="2">
        <v>0.39</v>
      </c>
      <c r="I172" s="2">
        <v>1.6339999999999999</v>
      </c>
      <c r="J172" s="2">
        <f t="shared" si="28"/>
        <v>2.0508878646190856</v>
      </c>
      <c r="L172">
        <v>0.443</v>
      </c>
      <c r="M172">
        <v>1.6080000000000001</v>
      </c>
      <c r="N172" s="2">
        <f t="shared" si="29"/>
        <v>2.0815418564775769</v>
      </c>
    </row>
    <row r="173" spans="1:14" x14ac:dyDescent="0.35">
      <c r="A173" s="27"/>
      <c r="B173" s="27"/>
      <c r="D173" s="23"/>
      <c r="J173" t="s">
        <v>19</v>
      </c>
    </row>
    <row r="174" spans="1:14" x14ac:dyDescent="0.35">
      <c r="A174" s="30" t="s">
        <v>72</v>
      </c>
      <c r="B174" s="30" t="s">
        <v>10</v>
      </c>
      <c r="C174" t="str">
        <f>'Forshammar-Mg2Al'!C169</f>
        <v>Na</v>
      </c>
      <c r="D174" s="23">
        <f>'Forshammar-Mg2Al'!D169</f>
        <v>0.14430712016577937</v>
      </c>
      <c r="F174">
        <f>J174</f>
        <v>2.5080408180810023</v>
      </c>
      <c r="H174">
        <v>0.42</v>
      </c>
      <c r="I174">
        <v>1.6950000000000001</v>
      </c>
      <c r="J174" s="2">
        <f>I174-(H174*LN(D174))</f>
        <v>2.5080408180810023</v>
      </c>
    </row>
    <row r="175" spans="1:14" x14ac:dyDescent="0.35">
      <c r="A175" s="30" t="s">
        <v>72</v>
      </c>
      <c r="B175" s="30" t="s">
        <v>10</v>
      </c>
      <c r="D175" s="23">
        <f>'Forshammar-Mg2Al'!D170</f>
        <v>0.15330712016577938</v>
      </c>
      <c r="F175">
        <f t="shared" ref="F175:F182" si="32">J175</f>
        <v>2.4826310602533335</v>
      </c>
      <c r="H175">
        <v>0.42</v>
      </c>
      <c r="I175">
        <v>1.6950000000000001</v>
      </c>
      <c r="J175" s="2">
        <f t="shared" ref="J175:J182" si="33">I175-(H175*LN(D175))</f>
        <v>2.4826310602533335</v>
      </c>
    </row>
    <row r="176" spans="1:14" x14ac:dyDescent="0.35">
      <c r="A176" s="30" t="s">
        <v>72</v>
      </c>
      <c r="B176" s="30" t="s">
        <v>10</v>
      </c>
      <c r="D176" s="23">
        <f>'Forshammar-Mg2Al'!D171</f>
        <v>0.14430712016577937</v>
      </c>
      <c r="F176">
        <f t="shared" si="32"/>
        <v>2.5080408180810023</v>
      </c>
      <c r="H176">
        <v>0.42</v>
      </c>
      <c r="I176">
        <v>1.6950000000000001</v>
      </c>
      <c r="J176" s="2">
        <f t="shared" si="33"/>
        <v>2.5080408180810023</v>
      </c>
    </row>
    <row r="177" spans="1:10" x14ac:dyDescent="0.35">
      <c r="A177" s="30" t="s">
        <v>73</v>
      </c>
      <c r="B177" s="30" t="s">
        <v>11</v>
      </c>
      <c r="D177" s="23">
        <f>'Forshammar-Mg2Al'!D172</f>
        <v>6.8445618680230733E-2</v>
      </c>
      <c r="F177">
        <f t="shared" si="32"/>
        <v>2.8213206094936605</v>
      </c>
      <c r="H177">
        <v>0.42</v>
      </c>
      <c r="I177">
        <v>1.6950000000000001</v>
      </c>
      <c r="J177" s="2">
        <f t="shared" si="33"/>
        <v>2.8213206094936605</v>
      </c>
    </row>
    <row r="178" spans="1:10" x14ac:dyDescent="0.35">
      <c r="A178" s="30" t="s">
        <v>73</v>
      </c>
      <c r="B178" s="30" t="s">
        <v>11</v>
      </c>
      <c r="D178" s="23">
        <f>'Forshammar-Mg2Al'!D173</f>
        <v>6.8445618680230733E-2</v>
      </c>
      <c r="F178">
        <f t="shared" si="32"/>
        <v>2.8213206094936605</v>
      </c>
      <c r="H178">
        <v>0.42</v>
      </c>
      <c r="I178">
        <v>1.6950000000000001</v>
      </c>
      <c r="J178" s="2">
        <f t="shared" si="33"/>
        <v>2.8213206094936605</v>
      </c>
    </row>
    <row r="179" spans="1:10" x14ac:dyDescent="0.35">
      <c r="A179" s="30" t="s">
        <v>73</v>
      </c>
      <c r="B179" s="30" t="s">
        <v>11</v>
      </c>
      <c r="D179" s="23">
        <f>'Forshammar-Mg2Al'!D174</f>
        <v>6.8445618680230733E-2</v>
      </c>
      <c r="F179">
        <f t="shared" si="32"/>
        <v>2.8213206094936605</v>
      </c>
      <c r="H179">
        <v>0.42</v>
      </c>
      <c r="I179">
        <v>1.6950000000000001</v>
      </c>
      <c r="J179" s="2">
        <f t="shared" si="33"/>
        <v>2.8213206094936605</v>
      </c>
    </row>
    <row r="180" spans="1:10" x14ac:dyDescent="0.35">
      <c r="A180" s="30" t="s">
        <v>73</v>
      </c>
      <c r="B180" s="30" t="s">
        <v>12</v>
      </c>
      <c r="D180" s="23">
        <f>'Forshammar-Mg2Al'!D175</f>
        <v>8.7603378865748899E-2</v>
      </c>
      <c r="F180">
        <f t="shared" si="32"/>
        <v>2.7176729983078727</v>
      </c>
      <c r="H180">
        <v>0.42</v>
      </c>
      <c r="I180">
        <v>1.6950000000000001</v>
      </c>
      <c r="J180" s="2">
        <f t="shared" si="33"/>
        <v>2.7176729983078727</v>
      </c>
    </row>
    <row r="181" spans="1:10" x14ac:dyDescent="0.35">
      <c r="A181" s="30" t="s">
        <v>73</v>
      </c>
      <c r="B181" s="30" t="s">
        <v>12</v>
      </c>
      <c r="D181" s="23">
        <f>'Forshammar-Mg2Al'!D176</f>
        <v>8.7603378865748899E-2</v>
      </c>
      <c r="F181">
        <f t="shared" si="32"/>
        <v>2.7176729983078727</v>
      </c>
      <c r="H181">
        <v>0.42</v>
      </c>
      <c r="I181">
        <v>1.6950000000000001</v>
      </c>
      <c r="J181" s="2">
        <f t="shared" si="33"/>
        <v>2.7176729983078727</v>
      </c>
    </row>
    <row r="182" spans="1:10" x14ac:dyDescent="0.35">
      <c r="A182" s="30" t="s">
        <v>73</v>
      </c>
      <c r="B182" s="30" t="s">
        <v>12</v>
      </c>
      <c r="D182" s="23">
        <f>'Forshammar-Mg2Al'!D177</f>
        <v>8.7603378865748899E-2</v>
      </c>
      <c r="F182">
        <f t="shared" si="32"/>
        <v>2.7176729983078727</v>
      </c>
      <c r="H182">
        <v>0.42</v>
      </c>
      <c r="I182">
        <v>1.6950000000000001</v>
      </c>
      <c r="J182" s="2">
        <f t="shared" si="33"/>
        <v>2.7176729983078727</v>
      </c>
    </row>
    <row r="185" spans="1:10" x14ac:dyDescent="0.35">
      <c r="A185" t="s">
        <v>21</v>
      </c>
      <c r="B185" s="4">
        <v>1.6242000000000001</v>
      </c>
      <c r="D185">
        <f>(F2+F6+F10+F14+F18+F22)/6</f>
        <v>1.6245000000000001</v>
      </c>
      <c r="E185" s="4">
        <f>D185-B185</f>
        <v>2.9999999999996696E-4</v>
      </c>
    </row>
    <row r="186" spans="1:10" x14ac:dyDescent="0.35">
      <c r="A186" t="s">
        <v>22</v>
      </c>
      <c r="B186" s="4">
        <v>1.6394</v>
      </c>
      <c r="D186">
        <f>(F3+F7+F11+F15+F19+F23)/6</f>
        <v>1.64</v>
      </c>
      <c r="E186" s="4">
        <f t="shared" ref="E186:E211" si="34">D186-B186</f>
        <v>5.9999999999993392E-4</v>
      </c>
    </row>
    <row r="187" spans="1:10" x14ac:dyDescent="0.35">
      <c r="A187" t="s">
        <v>33</v>
      </c>
      <c r="B187" s="4">
        <v>1.6071</v>
      </c>
      <c r="D187">
        <f>(F4+F8+F12+F16+F20+F24)/6</f>
        <v>1.6065084543928752</v>
      </c>
      <c r="E187" s="4">
        <f t="shared" si="34"/>
        <v>-5.9154560712482152E-4</v>
      </c>
    </row>
    <row r="188" spans="1:10" x14ac:dyDescent="0.35">
      <c r="A188" t="s">
        <v>34</v>
      </c>
      <c r="B188" s="4">
        <v>1.607</v>
      </c>
      <c r="D188">
        <f>(F5+F9+F13+F17+F21+F25)/6</f>
        <v>1.6066</v>
      </c>
      <c r="E188" s="4">
        <f t="shared" si="34"/>
        <v>-3.9999999999995595E-4</v>
      </c>
    </row>
    <row r="189" spans="1:10" x14ac:dyDescent="0.35">
      <c r="A189" s="6" t="s">
        <v>159</v>
      </c>
      <c r="B189" s="4">
        <f>AVERAGE(B185:B188)</f>
        <v>1.6194250000000001</v>
      </c>
      <c r="D189" s="4">
        <f>AVERAGE(D185:D188)</f>
        <v>1.6194021135982188</v>
      </c>
      <c r="E189" s="4">
        <f t="shared" si="34"/>
        <v>-2.2886401781274657E-5</v>
      </c>
    </row>
    <row r="190" spans="1:10" x14ac:dyDescent="0.35">
      <c r="A190" t="s">
        <v>42</v>
      </c>
      <c r="B190" s="4">
        <v>1.365</v>
      </c>
      <c r="D190">
        <f>(F27+F30+F33+F36+F39+F42)/6</f>
        <v>1.3649483999325513</v>
      </c>
      <c r="E190" s="4">
        <f t="shared" si="34"/>
        <v>-5.1600067448642761E-5</v>
      </c>
    </row>
    <row r="191" spans="1:10" x14ac:dyDescent="0.35">
      <c r="A191" t="s">
        <v>43</v>
      </c>
      <c r="B191" s="4">
        <v>1.3794</v>
      </c>
      <c r="D191">
        <f>(F28+F31+F34+F37+F40+F43)/6</f>
        <v>1.3796999999999999</v>
      </c>
      <c r="E191" s="4">
        <f t="shared" si="34"/>
        <v>2.9999999999996696E-4</v>
      </c>
    </row>
    <row r="192" spans="1:10" x14ac:dyDescent="0.35">
      <c r="A192" t="s">
        <v>43</v>
      </c>
      <c r="B192" s="4">
        <v>1.3794</v>
      </c>
      <c r="D192">
        <f>(F29+F32+F35+F38+F41+F44)/6</f>
        <v>1.3796999999999999</v>
      </c>
      <c r="E192" s="4">
        <f t="shared" si="34"/>
        <v>2.9999999999996696E-4</v>
      </c>
    </row>
    <row r="193" spans="1:5" x14ac:dyDescent="0.35">
      <c r="A193" s="6" t="s">
        <v>160</v>
      </c>
      <c r="B193" s="4">
        <f>AVERAGE(B190:B192)</f>
        <v>1.3745999999999998</v>
      </c>
      <c r="D193" s="4">
        <f>AVERAGE(D190:D192)</f>
        <v>1.3747827999775171</v>
      </c>
      <c r="E193" s="4">
        <f t="shared" si="34"/>
        <v>1.8279997751724508E-4</v>
      </c>
    </row>
    <row r="194" spans="1:5" x14ac:dyDescent="0.35">
      <c r="A194" t="s">
        <v>39</v>
      </c>
      <c r="B194" s="4">
        <v>1.9888999999999999</v>
      </c>
      <c r="D194">
        <f>(F46+F52+F58+F64+F70+F76+F82+F88+F94+F100+F106+F112+F118+F124+F130+F136+F142+F148)/18</f>
        <v>1.9982672498606417</v>
      </c>
      <c r="E194" s="4">
        <f t="shared" si="34"/>
        <v>9.3672498606418575E-3</v>
      </c>
    </row>
    <row r="195" spans="1:5" x14ac:dyDescent="0.35">
      <c r="A195" t="s">
        <v>36</v>
      </c>
      <c r="B195" s="4">
        <v>1.8863000000000001</v>
      </c>
      <c r="D195">
        <f>(F47+F53+F59+F65+F71+F77+F83+F89+F95+F101+F107+F113+F119+F125+F131+F137+F143+F149)/18</f>
        <v>1.8951840280618084</v>
      </c>
      <c r="E195" s="4">
        <f t="shared" si="34"/>
        <v>8.8840280618083245E-3</v>
      </c>
    </row>
    <row r="196" spans="1:5" x14ac:dyDescent="0.35">
      <c r="A196" t="s">
        <v>37</v>
      </c>
      <c r="B196" s="4">
        <v>1.8984000000000001</v>
      </c>
      <c r="D196">
        <f>(F48+F54+F60+F66+F72+F78+F84+F90+F96+F102+F108+F114+F120+F126+F132+F138+F144+F150)/18</f>
        <v>1.9073410162076745</v>
      </c>
      <c r="E196" s="4">
        <f t="shared" si="34"/>
        <v>8.9410162076744015E-3</v>
      </c>
    </row>
    <row r="197" spans="1:5" x14ac:dyDescent="0.35">
      <c r="A197" t="s">
        <v>40</v>
      </c>
      <c r="B197" s="4">
        <v>1.9532</v>
      </c>
      <c r="D197">
        <f>(F49+F55+F61+F67+F73+F79+F85+F91+F97+F103+F109+F115+F121+F127+F133+F139+F145+F151)/18</f>
        <v>1.9623991112815153</v>
      </c>
      <c r="E197" s="4">
        <f t="shared" si="34"/>
        <v>9.1991112815152931E-3</v>
      </c>
    </row>
    <row r="198" spans="1:5" x14ac:dyDescent="0.35">
      <c r="A198" t="s">
        <v>38</v>
      </c>
      <c r="B198" s="4">
        <v>1.8922000000000001</v>
      </c>
      <c r="D198">
        <f>(F50+F56+F62+F68+F74+F80+F86+F92+F98+F104+F110+F116+F122+F128+F134+F140+F146+F152)/18</f>
        <v>1.9011118156701232</v>
      </c>
      <c r="E198" s="4">
        <f t="shared" si="34"/>
        <v>8.9118156701231133E-3</v>
      </c>
    </row>
    <row r="199" spans="1:5" x14ac:dyDescent="0.35">
      <c r="A199" t="s">
        <v>41</v>
      </c>
      <c r="B199" s="4">
        <v>1.921</v>
      </c>
      <c r="D199">
        <f>(F51+F57+F63+F69+F75+F81+F87+F99+F105+F111+F93+F117+F123+F129+F135+F141+F147+F153)/18</f>
        <v>1.9300474568768138</v>
      </c>
      <c r="E199" s="4">
        <f t="shared" si="34"/>
        <v>9.047456876813742E-3</v>
      </c>
    </row>
    <row r="200" spans="1:5" x14ac:dyDescent="0.35">
      <c r="A200" s="6" t="s">
        <v>161</v>
      </c>
      <c r="B200" s="4">
        <f>AVERAGE(B194:B199)</f>
        <v>1.9233333333333331</v>
      </c>
      <c r="D200" s="4">
        <f>AVERAGE(D194:D199)</f>
        <v>1.9323917796597627</v>
      </c>
      <c r="E200" s="4">
        <f t="shared" si="34"/>
        <v>9.0584463264296033E-3</v>
      </c>
    </row>
    <row r="201" spans="1:5" x14ac:dyDescent="0.35">
      <c r="A201" t="s">
        <v>24</v>
      </c>
      <c r="B201" s="4">
        <v>1.9894000000000001</v>
      </c>
      <c r="D201">
        <f t="shared" ref="D201:D206" si="35">(F155+F161+F167)/3</f>
        <v>2.0763312745336848</v>
      </c>
      <c r="E201" s="4">
        <f t="shared" si="34"/>
        <v>8.6931274533684766E-2</v>
      </c>
    </row>
    <row r="202" spans="1:5" x14ac:dyDescent="0.35">
      <c r="A202" t="s">
        <v>23</v>
      </c>
      <c r="B202" s="4">
        <v>1.9911000000000001</v>
      </c>
      <c r="D202">
        <f t="shared" si="35"/>
        <v>1.9980029477854806</v>
      </c>
      <c r="E202" s="4">
        <f t="shared" si="34"/>
        <v>6.9029477854805066E-3</v>
      </c>
    </row>
    <row r="203" spans="1:5" x14ac:dyDescent="0.35">
      <c r="A203" t="s">
        <v>23</v>
      </c>
      <c r="B203" s="4">
        <v>1.9911000000000001</v>
      </c>
      <c r="D203">
        <f t="shared" si="35"/>
        <v>1.9980029477854806</v>
      </c>
      <c r="E203" s="4">
        <f t="shared" si="34"/>
        <v>6.9029477854805066E-3</v>
      </c>
    </row>
    <row r="204" spans="1:5" x14ac:dyDescent="0.35">
      <c r="A204" t="s">
        <v>25</v>
      </c>
      <c r="B204" s="4">
        <v>2.1107999999999998</v>
      </c>
      <c r="D204">
        <f t="shared" si="35"/>
        <v>2.1372600371427342</v>
      </c>
      <c r="E204" s="4">
        <f t="shared" si="34"/>
        <v>2.6460037142734372E-2</v>
      </c>
    </row>
    <row r="205" spans="1:5" x14ac:dyDescent="0.35">
      <c r="A205" t="s">
        <v>26</v>
      </c>
      <c r="B205" s="4">
        <v>1.9953000000000001</v>
      </c>
      <c r="D205">
        <f t="shared" si="35"/>
        <v>2.0171494640613026</v>
      </c>
      <c r="E205" s="4">
        <f t="shared" si="34"/>
        <v>2.1849464061302504E-2</v>
      </c>
    </row>
    <row r="206" spans="1:5" x14ac:dyDescent="0.35">
      <c r="A206" t="s">
        <v>26</v>
      </c>
      <c r="B206" s="4">
        <v>1.9953000000000001</v>
      </c>
      <c r="D206">
        <f t="shared" si="35"/>
        <v>2.0171494640613026</v>
      </c>
      <c r="E206" s="4">
        <f t="shared" si="34"/>
        <v>2.1849464061302504E-2</v>
      </c>
    </row>
    <row r="207" spans="1:5" x14ac:dyDescent="0.35">
      <c r="A207" s="6" t="s">
        <v>162</v>
      </c>
      <c r="B207" s="4">
        <f>AVERAGE(B201:B206)</f>
        <v>2.0121666666666669</v>
      </c>
      <c r="D207" s="4">
        <f>AVERAGE(D201:D206)</f>
        <v>2.0406493558949976</v>
      </c>
      <c r="E207" s="4">
        <f t="shared" si="34"/>
        <v>2.8482689228330749E-2</v>
      </c>
    </row>
    <row r="208" spans="1:5" x14ac:dyDescent="0.35">
      <c r="A208" t="s">
        <v>32</v>
      </c>
      <c r="B208" s="4">
        <v>2.488</v>
      </c>
      <c r="D208">
        <f>AVERAGE(F174:F176)</f>
        <v>2.4995708988051129</v>
      </c>
      <c r="E208" s="4">
        <f t="shared" si="34"/>
        <v>1.1570898805112861E-2</v>
      </c>
    </row>
    <row r="209" spans="1:5" x14ac:dyDescent="0.35">
      <c r="A209" s="6" t="s">
        <v>17</v>
      </c>
      <c r="B209" s="4">
        <v>2.8239999999999998</v>
      </c>
      <c r="D209">
        <f>AVERAGE(F177:F179)</f>
        <v>2.8213206094936605</v>
      </c>
      <c r="E209" s="4">
        <f t="shared" si="34"/>
        <v>-2.679390506339363E-3</v>
      </c>
    </row>
    <row r="210" spans="1:5" x14ac:dyDescent="0.35">
      <c r="A210" s="6" t="s">
        <v>18</v>
      </c>
      <c r="B210" s="4">
        <v>2.7389999999999999</v>
      </c>
      <c r="D210">
        <f>AVERAGE(F180:F182)</f>
        <v>2.7176729983078727</v>
      </c>
      <c r="E210" s="4">
        <f t="shared" si="34"/>
        <v>-2.1327001692127201E-2</v>
      </c>
    </row>
    <row r="211" spans="1:5" x14ac:dyDescent="0.35">
      <c r="A211" s="6" t="s">
        <v>158</v>
      </c>
      <c r="B211" s="4">
        <f>AVERAGE(B208:B210)</f>
        <v>2.683666666666666</v>
      </c>
      <c r="D211" s="4">
        <f>AVERAGE(D208:D210)</f>
        <v>2.6795215022022152</v>
      </c>
      <c r="E211" s="4">
        <f t="shared" si="34"/>
        <v>-4.1451644644507901E-3</v>
      </c>
    </row>
  </sheetData>
  <conditionalFormatting sqref="E185:E211">
    <cfRule type="cellIs" dxfId="119" priority="1" operator="lessThan">
      <formula>-0.001</formula>
    </cfRule>
    <cfRule type="cellIs" dxfId="118" priority="2" operator="greaterThan">
      <formula>0.001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24E45-8282-4EFD-9EDB-8A179DD6F6F6}">
  <dimension ref="A1:R211"/>
  <sheetViews>
    <sheetView topLeftCell="A146" workbookViewId="0">
      <selection activeCell="F155" sqref="F155:F172"/>
    </sheetView>
  </sheetViews>
  <sheetFormatPr defaultRowHeight="14.5" x14ac:dyDescent="0.35"/>
  <sheetData>
    <row r="1" spans="1:18" x14ac:dyDescent="0.35">
      <c r="J1" t="s">
        <v>35</v>
      </c>
      <c r="N1" t="s">
        <v>27</v>
      </c>
      <c r="R1" t="s">
        <v>44</v>
      </c>
    </row>
    <row r="2" spans="1:18" x14ac:dyDescent="0.35">
      <c r="A2" s="22" t="s">
        <v>0</v>
      </c>
      <c r="B2" s="22" t="s">
        <v>11</v>
      </c>
      <c r="C2" t="str">
        <f>'Forshammar-Mg2Al'!C1</f>
        <v>Si</v>
      </c>
      <c r="D2" s="23">
        <f>'Forshammar-Mg2Al'!D1</f>
        <v>0.99871547866099941</v>
      </c>
      <c r="F2">
        <f>IF(C2="Si",J2,(IF(C2="Al",N2,R2)))</f>
        <v>1.6245000000000001</v>
      </c>
      <c r="H2" s="1">
        <v>0.38900000000000001</v>
      </c>
      <c r="I2" s="1">
        <v>1.6240000000000001</v>
      </c>
      <c r="J2" s="2">
        <f>I2-(H2*LN(D2))</f>
        <v>1.6245000000000001</v>
      </c>
      <c r="L2" s="2">
        <v>0.39</v>
      </c>
      <c r="M2" s="2">
        <v>1.6339999999999999</v>
      </c>
      <c r="N2" s="2">
        <f>M2-(L2*LN(D2))</f>
        <v>1.6345012853470435</v>
      </c>
      <c r="P2" s="1">
        <v>0.35699999999999998</v>
      </c>
      <c r="Q2" s="1">
        <v>1.3720000000000001</v>
      </c>
      <c r="R2" s="2">
        <f>Q2-(P2*LN(D2))</f>
        <v>1.3724588688946016</v>
      </c>
    </row>
    <row r="3" spans="1:18" x14ac:dyDescent="0.35">
      <c r="A3" s="22" t="s">
        <v>0</v>
      </c>
      <c r="B3" s="22" t="s">
        <v>12</v>
      </c>
      <c r="D3" s="23">
        <f>'Forshammar-Mg2Al'!D2</f>
        <v>0.95970329941597765</v>
      </c>
      <c r="F3">
        <f>IF(C2="Si",J3,(IF(C3="Al",N3,R3)))</f>
        <v>1.64</v>
      </c>
      <c r="H3" s="1">
        <v>0.38900000000000001</v>
      </c>
      <c r="I3" s="1">
        <v>1.6240000000000001</v>
      </c>
      <c r="J3" s="2">
        <f t="shared" ref="J3:J25" si="0">I3-(H3*LN(D3))</f>
        <v>1.64</v>
      </c>
      <c r="L3" s="2">
        <v>0.39</v>
      </c>
      <c r="M3" s="2">
        <v>1.6339999999999999</v>
      </c>
      <c r="N3" s="2">
        <f t="shared" ref="N3:N25" si="1">M3-(L3*LN(D3))</f>
        <v>1.6500411311053982</v>
      </c>
      <c r="P3" s="1">
        <v>0.35699999999999998</v>
      </c>
      <c r="Q3" s="1">
        <v>1.3720000000000001</v>
      </c>
      <c r="R3" s="2">
        <f t="shared" ref="R3:R25" si="2">Q3-(P3*LN(D3))</f>
        <v>1.3866838046272494</v>
      </c>
    </row>
    <row r="4" spans="1:18" x14ac:dyDescent="0.35">
      <c r="A4" s="22" t="s">
        <v>0</v>
      </c>
      <c r="B4" s="22" t="s">
        <v>13</v>
      </c>
      <c r="D4" s="23">
        <f>'Forshammar-Mg2Al'!D3</f>
        <v>1.0459916814346699</v>
      </c>
      <c r="F4">
        <f>IF(C2="Si",J4,(IF(C4="Al",N4,R4)))</f>
        <v>1.6065084543928752</v>
      </c>
      <c r="H4" s="1">
        <v>0.38900000000000001</v>
      </c>
      <c r="I4" s="1">
        <v>1.6240000000000001</v>
      </c>
      <c r="J4" s="2">
        <f t="shared" si="0"/>
        <v>1.6065084543928752</v>
      </c>
      <c r="L4" s="2">
        <v>0.39</v>
      </c>
      <c r="M4" s="2">
        <v>1.6339999999999999</v>
      </c>
      <c r="N4" s="2">
        <f t="shared" si="1"/>
        <v>1.6164634889800031</v>
      </c>
      <c r="P4" s="1">
        <v>0.35699999999999998</v>
      </c>
      <c r="Q4" s="1">
        <v>1.3720000000000001</v>
      </c>
      <c r="R4" s="2">
        <f t="shared" si="2"/>
        <v>1.3559473476047723</v>
      </c>
    </row>
    <row r="5" spans="1:18" x14ac:dyDescent="0.35">
      <c r="A5" s="22" t="s">
        <v>0</v>
      </c>
      <c r="B5" s="22" t="s">
        <v>14</v>
      </c>
      <c r="D5" s="23">
        <f>'Forshammar-Mg2Al'!D4</f>
        <v>1.0457455511595801</v>
      </c>
      <c r="F5">
        <f>IF(C2="Si",J5,(IF(C5="Al",N5,R5)))</f>
        <v>1.6066</v>
      </c>
      <c r="H5" s="1">
        <v>0.38900000000000001</v>
      </c>
      <c r="I5" s="1">
        <v>1.6240000000000001</v>
      </c>
      <c r="J5" s="2">
        <f t="shared" si="0"/>
        <v>1.6066</v>
      </c>
      <c r="L5" s="2">
        <v>0.39</v>
      </c>
      <c r="M5" s="2">
        <v>1.6339999999999999</v>
      </c>
      <c r="N5" s="2">
        <f t="shared" si="1"/>
        <v>1.6165552699228789</v>
      </c>
      <c r="P5" s="1">
        <v>0.35699999999999998</v>
      </c>
      <c r="Q5" s="1">
        <v>1.3720000000000001</v>
      </c>
      <c r="R5" s="2">
        <f t="shared" si="2"/>
        <v>1.3560313624678664</v>
      </c>
    </row>
    <row r="6" spans="1:18" x14ac:dyDescent="0.35">
      <c r="A6" s="22" t="s">
        <v>1</v>
      </c>
      <c r="B6" s="22" t="s">
        <v>11</v>
      </c>
      <c r="C6" t="str">
        <f>'Forshammar-Mg2Al'!C5</f>
        <v>Si</v>
      </c>
      <c r="D6" s="23">
        <f>'Forshammar-Mg2Al'!D5</f>
        <v>0.99871547866099941</v>
      </c>
      <c r="F6">
        <f>IF(C$6="Si",J6,(IF(C6="Al",N6,R6)))</f>
        <v>1.6245000000000001</v>
      </c>
      <c r="H6" s="1">
        <v>0.38900000000000001</v>
      </c>
      <c r="I6" s="1">
        <v>1.6240000000000001</v>
      </c>
      <c r="J6" s="2">
        <f t="shared" si="0"/>
        <v>1.6245000000000001</v>
      </c>
      <c r="L6" s="2">
        <v>0.39</v>
      </c>
      <c r="M6" s="2">
        <v>1.6339999999999999</v>
      </c>
      <c r="N6" s="2">
        <f t="shared" si="1"/>
        <v>1.6345012853470435</v>
      </c>
      <c r="P6" s="1">
        <v>0.35699999999999998</v>
      </c>
      <c r="Q6" s="1">
        <v>1.3720000000000001</v>
      </c>
      <c r="R6" s="2">
        <f t="shared" si="2"/>
        <v>1.3724588688946016</v>
      </c>
    </row>
    <row r="7" spans="1:18" x14ac:dyDescent="0.35">
      <c r="A7" s="22" t="s">
        <v>1</v>
      </c>
      <c r="B7" s="22" t="s">
        <v>12</v>
      </c>
      <c r="D7" s="23">
        <f>'Forshammar-Mg2Al'!D6</f>
        <v>0.95970329941597765</v>
      </c>
      <c r="F7">
        <f>IF(C$6="Si",J7,(IF(C7="Al",N7,R7)))</f>
        <v>1.64</v>
      </c>
      <c r="H7" s="1">
        <v>0.38900000000000001</v>
      </c>
      <c r="I7" s="1">
        <v>1.6240000000000001</v>
      </c>
      <c r="J7" s="2">
        <f t="shared" si="0"/>
        <v>1.64</v>
      </c>
      <c r="L7" s="2">
        <v>0.39</v>
      </c>
      <c r="M7" s="2">
        <v>1.6339999999999999</v>
      </c>
      <c r="N7" s="2">
        <f t="shared" si="1"/>
        <v>1.6500411311053982</v>
      </c>
      <c r="P7" s="1">
        <v>0.35699999999999998</v>
      </c>
      <c r="Q7" s="1">
        <v>1.3720000000000001</v>
      </c>
      <c r="R7" s="2">
        <f t="shared" si="2"/>
        <v>1.3866838046272494</v>
      </c>
    </row>
    <row r="8" spans="1:18" x14ac:dyDescent="0.35">
      <c r="A8" s="22" t="s">
        <v>1</v>
      </c>
      <c r="B8" s="22" t="s">
        <v>13</v>
      </c>
      <c r="D8" s="23">
        <f>'Forshammar-Mg2Al'!D7</f>
        <v>1.0459916814346699</v>
      </c>
      <c r="F8">
        <f>IF(C$6="Si",J8,(IF(C8="Al",N8,R8)))</f>
        <v>1.6065084543928752</v>
      </c>
      <c r="H8" s="1">
        <v>0.38900000000000001</v>
      </c>
      <c r="I8" s="1">
        <v>1.6240000000000001</v>
      </c>
      <c r="J8" s="2">
        <f t="shared" si="0"/>
        <v>1.6065084543928752</v>
      </c>
      <c r="L8" s="2">
        <v>0.39</v>
      </c>
      <c r="M8" s="2">
        <v>1.6339999999999999</v>
      </c>
      <c r="N8" s="2">
        <f t="shared" si="1"/>
        <v>1.6164634889800031</v>
      </c>
      <c r="P8" s="1">
        <v>0.35699999999999998</v>
      </c>
      <c r="Q8" s="1">
        <v>1.3720000000000001</v>
      </c>
      <c r="R8" s="2">
        <f t="shared" si="2"/>
        <v>1.3559473476047723</v>
      </c>
    </row>
    <row r="9" spans="1:18" x14ac:dyDescent="0.35">
      <c r="A9" s="22" t="s">
        <v>1</v>
      </c>
      <c r="B9" s="22" t="s">
        <v>14</v>
      </c>
      <c r="D9" s="23">
        <f>'Forshammar-Mg2Al'!D8</f>
        <v>1.0457455511595801</v>
      </c>
      <c r="F9">
        <f>IF(C$6="Si",J9,(IF(C9="Al",N9,R9)))</f>
        <v>1.6066</v>
      </c>
      <c r="H9" s="1">
        <v>0.38900000000000001</v>
      </c>
      <c r="I9" s="1">
        <v>1.6240000000000001</v>
      </c>
      <c r="J9" s="2">
        <f t="shared" si="0"/>
        <v>1.6066</v>
      </c>
      <c r="L9" s="2">
        <v>0.39</v>
      </c>
      <c r="M9" s="2">
        <v>1.6339999999999999</v>
      </c>
      <c r="N9" s="2">
        <f t="shared" si="1"/>
        <v>1.6165552699228789</v>
      </c>
      <c r="P9" s="1">
        <v>0.35699999999999998</v>
      </c>
      <c r="Q9" s="1">
        <v>1.3720000000000001</v>
      </c>
      <c r="R9" s="2">
        <f t="shared" si="2"/>
        <v>1.3560313624678664</v>
      </c>
    </row>
    <row r="10" spans="1:18" x14ac:dyDescent="0.35">
      <c r="A10" s="22" t="s">
        <v>2</v>
      </c>
      <c r="B10" s="22" t="s">
        <v>11</v>
      </c>
      <c r="C10" t="str">
        <f>'Forshammar-Mg2Al'!C9</f>
        <v>Si</v>
      </c>
      <c r="D10" s="23">
        <f>'Forshammar-Mg2Al'!D9</f>
        <v>0.99871547866099941</v>
      </c>
      <c r="F10">
        <f>IF(C$10="Si",J10,(IF(C10="Al",N10,R10)))</f>
        <v>1.6245000000000001</v>
      </c>
      <c r="H10" s="1">
        <v>0.38900000000000001</v>
      </c>
      <c r="I10" s="1">
        <v>1.6240000000000001</v>
      </c>
      <c r="J10" s="2">
        <f t="shared" si="0"/>
        <v>1.6245000000000001</v>
      </c>
      <c r="L10" s="2">
        <v>0.39</v>
      </c>
      <c r="M10" s="2">
        <v>1.6339999999999999</v>
      </c>
      <c r="N10" s="2">
        <f t="shared" si="1"/>
        <v>1.6345012853470435</v>
      </c>
      <c r="P10" s="1">
        <v>0.35699999999999998</v>
      </c>
      <c r="Q10" s="1">
        <v>1.3720000000000001</v>
      </c>
      <c r="R10" s="2">
        <f t="shared" si="2"/>
        <v>1.3724588688946016</v>
      </c>
    </row>
    <row r="11" spans="1:18" x14ac:dyDescent="0.35">
      <c r="A11" s="22" t="s">
        <v>2</v>
      </c>
      <c r="B11" s="22" t="s">
        <v>12</v>
      </c>
      <c r="D11" s="23">
        <f>'Forshammar-Mg2Al'!D10</f>
        <v>0.95970329941597765</v>
      </c>
      <c r="F11">
        <f>IF(C$10="Si",J11,(IF(C11="Al",N11,R11)))</f>
        <v>1.64</v>
      </c>
      <c r="H11" s="1">
        <v>0.38900000000000001</v>
      </c>
      <c r="I11" s="1">
        <v>1.6240000000000001</v>
      </c>
      <c r="J11" s="2">
        <f t="shared" si="0"/>
        <v>1.64</v>
      </c>
      <c r="L11" s="2">
        <v>0.39</v>
      </c>
      <c r="M11" s="2">
        <v>1.6339999999999999</v>
      </c>
      <c r="N11" s="2">
        <f t="shared" si="1"/>
        <v>1.6500411311053982</v>
      </c>
      <c r="P11" s="1">
        <v>0.35699999999999998</v>
      </c>
      <c r="Q11" s="1">
        <v>1.3720000000000001</v>
      </c>
      <c r="R11" s="2">
        <f t="shared" si="2"/>
        <v>1.3866838046272494</v>
      </c>
    </row>
    <row r="12" spans="1:18" x14ac:dyDescent="0.35">
      <c r="A12" s="22" t="s">
        <v>2</v>
      </c>
      <c r="B12" s="22" t="s">
        <v>13</v>
      </c>
      <c r="D12" s="23">
        <f>'Forshammar-Mg2Al'!D11</f>
        <v>1.0459916814346699</v>
      </c>
      <c r="F12">
        <f>IF(C$10="Si",J12,(IF(C12="Al",N12,R12)))</f>
        <v>1.6065084543928752</v>
      </c>
      <c r="H12" s="1">
        <v>0.38900000000000001</v>
      </c>
      <c r="I12" s="1">
        <v>1.6240000000000001</v>
      </c>
      <c r="J12" s="2">
        <f t="shared" si="0"/>
        <v>1.6065084543928752</v>
      </c>
      <c r="L12" s="2">
        <v>0.39</v>
      </c>
      <c r="M12" s="2">
        <v>1.6339999999999999</v>
      </c>
      <c r="N12" s="2">
        <f t="shared" si="1"/>
        <v>1.6164634889800031</v>
      </c>
      <c r="P12" s="1">
        <v>0.35699999999999998</v>
      </c>
      <c r="Q12" s="1">
        <v>1.3720000000000001</v>
      </c>
      <c r="R12" s="2">
        <f t="shared" si="2"/>
        <v>1.3559473476047723</v>
      </c>
    </row>
    <row r="13" spans="1:18" x14ac:dyDescent="0.35">
      <c r="A13" s="22" t="s">
        <v>2</v>
      </c>
      <c r="B13" s="22" t="s">
        <v>14</v>
      </c>
      <c r="D13" s="23">
        <f>'Forshammar-Mg2Al'!D12</f>
        <v>1.0457455511595801</v>
      </c>
      <c r="F13">
        <f>IF(C$10="Si",J13,(IF(C13="Al",N13,R13)))</f>
        <v>1.6066</v>
      </c>
      <c r="H13" s="1">
        <v>0.38900000000000001</v>
      </c>
      <c r="I13" s="1">
        <v>1.6240000000000001</v>
      </c>
      <c r="J13" s="2">
        <f t="shared" si="0"/>
        <v>1.6066</v>
      </c>
      <c r="L13" s="2">
        <v>0.39</v>
      </c>
      <c r="M13" s="2">
        <v>1.6339999999999999</v>
      </c>
      <c r="N13" s="2">
        <f t="shared" si="1"/>
        <v>1.6165552699228789</v>
      </c>
      <c r="P13" s="1">
        <v>0.35699999999999998</v>
      </c>
      <c r="Q13" s="1">
        <v>1.3720000000000001</v>
      </c>
      <c r="R13" s="2">
        <f t="shared" si="2"/>
        <v>1.3560313624678664</v>
      </c>
    </row>
    <row r="14" spans="1:18" x14ac:dyDescent="0.35">
      <c r="A14" s="22" t="s">
        <v>3</v>
      </c>
      <c r="B14" s="22" t="s">
        <v>11</v>
      </c>
      <c r="C14" t="str">
        <f>'Forshammar-Mg2Al'!C13</f>
        <v>Si</v>
      </c>
      <c r="D14" s="23">
        <f>'Forshammar-Mg2Al'!D13</f>
        <v>0.99871547866099941</v>
      </c>
      <c r="F14">
        <f>IF(C$14="Si",J14,(IF(C14="Al",N14,R14)))</f>
        <v>1.6245000000000001</v>
      </c>
      <c r="H14" s="1">
        <v>0.38900000000000001</v>
      </c>
      <c r="I14" s="1">
        <v>1.6240000000000001</v>
      </c>
      <c r="J14" s="2">
        <f t="shared" si="0"/>
        <v>1.6245000000000001</v>
      </c>
      <c r="L14" s="2">
        <v>0.39</v>
      </c>
      <c r="M14" s="2">
        <v>1.6339999999999999</v>
      </c>
      <c r="N14" s="2">
        <f t="shared" si="1"/>
        <v>1.6345012853470435</v>
      </c>
      <c r="P14" s="1">
        <v>0.35699999999999998</v>
      </c>
      <c r="Q14" s="1">
        <v>1.3720000000000001</v>
      </c>
      <c r="R14" s="2">
        <f t="shared" si="2"/>
        <v>1.3724588688946016</v>
      </c>
    </row>
    <row r="15" spans="1:18" x14ac:dyDescent="0.35">
      <c r="A15" s="22" t="s">
        <v>3</v>
      </c>
      <c r="B15" s="22" t="s">
        <v>12</v>
      </c>
      <c r="D15" s="23">
        <f>'Forshammar-Mg2Al'!D14</f>
        <v>0.95970329941597765</v>
      </c>
      <c r="F15">
        <f>IF(C$14="Si",J15,(IF(C15="Al",N15,R15)))</f>
        <v>1.64</v>
      </c>
      <c r="H15" s="1">
        <v>0.38900000000000001</v>
      </c>
      <c r="I15" s="1">
        <v>1.6240000000000001</v>
      </c>
      <c r="J15" s="2">
        <f t="shared" si="0"/>
        <v>1.64</v>
      </c>
      <c r="L15" s="2">
        <v>0.39</v>
      </c>
      <c r="M15" s="2">
        <v>1.6339999999999999</v>
      </c>
      <c r="N15" s="2">
        <f t="shared" si="1"/>
        <v>1.6500411311053982</v>
      </c>
      <c r="P15" s="1">
        <v>0.35699999999999998</v>
      </c>
      <c r="Q15" s="1">
        <v>1.3720000000000001</v>
      </c>
      <c r="R15" s="2">
        <f t="shared" si="2"/>
        <v>1.3866838046272494</v>
      </c>
    </row>
    <row r="16" spans="1:18" x14ac:dyDescent="0.35">
      <c r="A16" s="22" t="s">
        <v>3</v>
      </c>
      <c r="B16" s="22" t="s">
        <v>13</v>
      </c>
      <c r="D16" s="23">
        <f>'Forshammar-Mg2Al'!D15</f>
        <v>1.0459916814346699</v>
      </c>
      <c r="F16">
        <f>IF(C$14="Si",J16,(IF(C16="Al",N16,R16)))</f>
        <v>1.6065084543928752</v>
      </c>
      <c r="H16" s="1">
        <v>0.38900000000000001</v>
      </c>
      <c r="I16" s="1">
        <v>1.6240000000000001</v>
      </c>
      <c r="J16" s="2">
        <f t="shared" si="0"/>
        <v>1.6065084543928752</v>
      </c>
      <c r="L16" s="2">
        <v>0.39</v>
      </c>
      <c r="M16" s="2">
        <v>1.6339999999999999</v>
      </c>
      <c r="N16" s="2">
        <f t="shared" si="1"/>
        <v>1.6164634889800031</v>
      </c>
      <c r="P16" s="1">
        <v>0.35699999999999998</v>
      </c>
      <c r="Q16" s="1">
        <v>1.3720000000000001</v>
      </c>
      <c r="R16" s="2">
        <f t="shared" si="2"/>
        <v>1.3559473476047723</v>
      </c>
    </row>
    <row r="17" spans="1:18" x14ac:dyDescent="0.35">
      <c r="A17" s="22" t="s">
        <v>3</v>
      </c>
      <c r="B17" s="22" t="s">
        <v>14</v>
      </c>
      <c r="D17" s="23">
        <f>'Forshammar-Mg2Al'!D16</f>
        <v>1.0457455511595801</v>
      </c>
      <c r="F17">
        <f>IF(C$14="Si",J17,(IF(C17="Al",N17,R17)))</f>
        <v>1.6066</v>
      </c>
      <c r="H17" s="1">
        <v>0.38900000000000001</v>
      </c>
      <c r="I17" s="1">
        <v>1.6240000000000001</v>
      </c>
      <c r="J17" s="2">
        <f t="shared" si="0"/>
        <v>1.6066</v>
      </c>
      <c r="L17" s="2">
        <v>0.39</v>
      </c>
      <c r="M17" s="2">
        <v>1.6339999999999999</v>
      </c>
      <c r="N17" s="2">
        <f t="shared" si="1"/>
        <v>1.6165552699228789</v>
      </c>
      <c r="P17" s="1">
        <v>0.35699999999999998</v>
      </c>
      <c r="Q17" s="1">
        <v>1.3720000000000001</v>
      </c>
      <c r="R17" s="2">
        <f t="shared" si="2"/>
        <v>1.3560313624678664</v>
      </c>
    </row>
    <row r="18" spans="1:18" x14ac:dyDescent="0.35">
      <c r="A18" s="22" t="s">
        <v>4</v>
      </c>
      <c r="B18" s="22" t="s">
        <v>11</v>
      </c>
      <c r="C18" t="str">
        <f>'Forshammar-Mg2Al'!C17</f>
        <v>Si</v>
      </c>
      <c r="D18" s="23">
        <f>'Forshammar-Mg2Al'!D17</f>
        <v>0.99871547866099941</v>
      </c>
      <c r="F18">
        <f>IF(C$18="Si",J18,(IF(C18="Al",N18,R18)))</f>
        <v>1.6245000000000001</v>
      </c>
      <c r="H18" s="1">
        <v>0.38900000000000001</v>
      </c>
      <c r="I18" s="1">
        <v>1.6240000000000001</v>
      </c>
      <c r="J18" s="2">
        <f t="shared" si="0"/>
        <v>1.6245000000000001</v>
      </c>
      <c r="L18" s="2">
        <v>0.39</v>
      </c>
      <c r="M18" s="2">
        <v>1.6339999999999999</v>
      </c>
      <c r="N18" s="2">
        <f t="shared" si="1"/>
        <v>1.6345012853470435</v>
      </c>
      <c r="P18" s="1">
        <v>0.35699999999999998</v>
      </c>
      <c r="Q18" s="1">
        <v>1.3720000000000001</v>
      </c>
      <c r="R18" s="2">
        <f t="shared" si="2"/>
        <v>1.3724588688946016</v>
      </c>
    </row>
    <row r="19" spans="1:18" x14ac:dyDescent="0.35">
      <c r="A19" s="22" t="s">
        <v>4</v>
      </c>
      <c r="B19" s="22" t="s">
        <v>12</v>
      </c>
      <c r="D19" s="23">
        <f>'Forshammar-Mg2Al'!D18</f>
        <v>0.95970329941597765</v>
      </c>
      <c r="F19">
        <f>IF(C$18="Si",J19,(IF(C19="Al",N19,R19)))</f>
        <v>1.64</v>
      </c>
      <c r="H19" s="1">
        <v>0.38900000000000001</v>
      </c>
      <c r="I19" s="1">
        <v>1.6240000000000001</v>
      </c>
      <c r="J19" s="2">
        <f t="shared" si="0"/>
        <v>1.64</v>
      </c>
      <c r="L19" s="2">
        <v>0.39</v>
      </c>
      <c r="M19" s="2">
        <v>1.6339999999999999</v>
      </c>
      <c r="N19" s="2">
        <f t="shared" si="1"/>
        <v>1.6500411311053982</v>
      </c>
      <c r="P19" s="1">
        <v>0.35699999999999998</v>
      </c>
      <c r="Q19" s="1">
        <v>1.3720000000000001</v>
      </c>
      <c r="R19" s="2">
        <f t="shared" si="2"/>
        <v>1.3866838046272494</v>
      </c>
    </row>
    <row r="20" spans="1:18" x14ac:dyDescent="0.35">
      <c r="A20" s="22" t="s">
        <v>4</v>
      </c>
      <c r="B20" s="22" t="s">
        <v>13</v>
      </c>
      <c r="D20" s="23">
        <f>'Forshammar-Mg2Al'!D19</f>
        <v>1.0459916814346699</v>
      </c>
      <c r="F20">
        <f>IF(C$18="Si",J20,(IF(C20="Al",N20,R20)))</f>
        <v>1.6065084543928752</v>
      </c>
      <c r="H20" s="1">
        <v>0.38900000000000001</v>
      </c>
      <c r="I20" s="1">
        <v>1.6240000000000001</v>
      </c>
      <c r="J20" s="2">
        <f t="shared" si="0"/>
        <v>1.6065084543928752</v>
      </c>
      <c r="L20" s="2">
        <v>0.39</v>
      </c>
      <c r="M20" s="2">
        <v>1.6339999999999999</v>
      </c>
      <c r="N20" s="2">
        <f t="shared" si="1"/>
        <v>1.6164634889800031</v>
      </c>
      <c r="P20" s="1">
        <v>0.35699999999999998</v>
      </c>
      <c r="Q20" s="1">
        <v>1.3720000000000001</v>
      </c>
      <c r="R20" s="2">
        <f t="shared" si="2"/>
        <v>1.3559473476047723</v>
      </c>
    </row>
    <row r="21" spans="1:18" x14ac:dyDescent="0.35">
      <c r="A21" s="22" t="s">
        <v>4</v>
      </c>
      <c r="B21" s="22" t="s">
        <v>14</v>
      </c>
      <c r="D21" s="23">
        <f>'Forshammar-Mg2Al'!D20</f>
        <v>1.0457455511595801</v>
      </c>
      <c r="F21">
        <f>IF(C$18="Si",J21,(IF(C21="Al",N21,R21)))</f>
        <v>1.6066</v>
      </c>
      <c r="H21" s="1">
        <v>0.38900000000000001</v>
      </c>
      <c r="I21" s="1">
        <v>1.6240000000000001</v>
      </c>
      <c r="J21" s="2">
        <f t="shared" si="0"/>
        <v>1.6066</v>
      </c>
      <c r="L21" s="2">
        <v>0.39</v>
      </c>
      <c r="M21" s="2">
        <v>1.6339999999999999</v>
      </c>
      <c r="N21" s="2">
        <f t="shared" si="1"/>
        <v>1.6165552699228789</v>
      </c>
      <c r="P21" s="1">
        <v>0.35699999999999998</v>
      </c>
      <c r="Q21" s="1">
        <v>1.3720000000000001</v>
      </c>
      <c r="R21" s="2">
        <f t="shared" si="2"/>
        <v>1.3560313624678664</v>
      </c>
    </row>
    <row r="22" spans="1:18" x14ac:dyDescent="0.35">
      <c r="A22" s="22" t="s">
        <v>5</v>
      </c>
      <c r="B22" s="22" t="s">
        <v>11</v>
      </c>
      <c r="C22" t="str">
        <f>'Forshammar-Mg2Al'!C21</f>
        <v>Si</v>
      </c>
      <c r="D22" s="23">
        <f>'Forshammar-Mg2Al'!D21</f>
        <v>0.99871547866099941</v>
      </c>
      <c r="F22">
        <f>IF(C$22="Si",J22,(IF(C22="Al",N22,R22)))</f>
        <v>1.6245000000000001</v>
      </c>
      <c r="H22" s="1">
        <v>0.38900000000000001</v>
      </c>
      <c r="I22" s="1">
        <v>1.6240000000000001</v>
      </c>
      <c r="J22" s="2">
        <f t="shared" si="0"/>
        <v>1.6245000000000001</v>
      </c>
      <c r="L22" s="2">
        <v>0.39</v>
      </c>
      <c r="M22" s="2">
        <v>1.6339999999999999</v>
      </c>
      <c r="N22" s="2">
        <f t="shared" si="1"/>
        <v>1.6345012853470435</v>
      </c>
      <c r="P22" s="1">
        <v>0.35699999999999998</v>
      </c>
      <c r="Q22" s="1">
        <v>1.3720000000000001</v>
      </c>
      <c r="R22" s="2">
        <f t="shared" si="2"/>
        <v>1.3724588688946016</v>
      </c>
    </row>
    <row r="23" spans="1:18" x14ac:dyDescent="0.35">
      <c r="A23" s="22" t="s">
        <v>5</v>
      </c>
      <c r="B23" s="22" t="s">
        <v>12</v>
      </c>
      <c r="D23" s="23">
        <f>'Forshammar-Mg2Al'!D22</f>
        <v>0.95970329941597765</v>
      </c>
      <c r="F23">
        <f>IF(C$22="Si",J23,(IF(C23="Al",N23,R23)))</f>
        <v>1.64</v>
      </c>
      <c r="H23" s="1">
        <v>0.38900000000000001</v>
      </c>
      <c r="I23" s="1">
        <v>1.6240000000000001</v>
      </c>
      <c r="J23" s="2">
        <f t="shared" si="0"/>
        <v>1.64</v>
      </c>
      <c r="L23" s="2">
        <v>0.39</v>
      </c>
      <c r="M23" s="2">
        <v>1.6339999999999999</v>
      </c>
      <c r="N23" s="2">
        <f t="shared" si="1"/>
        <v>1.6500411311053982</v>
      </c>
      <c r="P23" s="1">
        <v>0.35699999999999998</v>
      </c>
      <c r="Q23" s="1">
        <v>1.3720000000000001</v>
      </c>
      <c r="R23" s="2">
        <f t="shared" si="2"/>
        <v>1.3866838046272494</v>
      </c>
    </row>
    <row r="24" spans="1:18" x14ac:dyDescent="0.35">
      <c r="A24" s="22" t="s">
        <v>5</v>
      </c>
      <c r="B24" s="22" t="s">
        <v>13</v>
      </c>
      <c r="D24" s="23">
        <f>'Forshammar-Mg2Al'!D23</f>
        <v>1.0459916814346699</v>
      </c>
      <c r="F24">
        <f>IF(C$22="Si",J24,(IF(C24="Al",N24,R24)))</f>
        <v>1.6065084543928752</v>
      </c>
      <c r="H24" s="1">
        <v>0.38900000000000001</v>
      </c>
      <c r="I24" s="1">
        <v>1.6240000000000001</v>
      </c>
      <c r="J24" s="2">
        <f t="shared" si="0"/>
        <v>1.6065084543928752</v>
      </c>
      <c r="L24" s="2">
        <v>0.39</v>
      </c>
      <c r="M24" s="2">
        <v>1.6339999999999999</v>
      </c>
      <c r="N24" s="2">
        <f t="shared" si="1"/>
        <v>1.6164634889800031</v>
      </c>
      <c r="P24" s="1">
        <v>0.35699999999999998</v>
      </c>
      <c r="Q24" s="1">
        <v>1.3720000000000001</v>
      </c>
      <c r="R24" s="2">
        <f t="shared" si="2"/>
        <v>1.3559473476047723</v>
      </c>
    </row>
    <row r="25" spans="1:18" x14ac:dyDescent="0.35">
      <c r="A25" s="22" t="s">
        <v>5</v>
      </c>
      <c r="B25" s="22" t="s">
        <v>14</v>
      </c>
      <c r="D25" s="23">
        <f>'Forshammar-Mg2Al'!D24</f>
        <v>1.0457455511595801</v>
      </c>
      <c r="F25">
        <f>IF(C$22="Si",J25,(IF(C25="Al",N25,R25)))</f>
        <v>1.6066</v>
      </c>
      <c r="H25" s="1">
        <v>0.38900000000000001</v>
      </c>
      <c r="I25" s="1">
        <v>1.6240000000000001</v>
      </c>
      <c r="J25" s="2">
        <f t="shared" si="0"/>
        <v>1.6066</v>
      </c>
      <c r="L25" s="2">
        <v>0.39</v>
      </c>
      <c r="M25" s="2">
        <v>1.6339999999999999</v>
      </c>
      <c r="N25" s="2">
        <f t="shared" si="1"/>
        <v>1.6165552699228789</v>
      </c>
      <c r="P25" s="1">
        <v>0.35699999999999998</v>
      </c>
      <c r="Q25" s="1">
        <v>1.3720000000000001</v>
      </c>
      <c r="R25" s="2">
        <f t="shared" si="2"/>
        <v>1.3560313624678664</v>
      </c>
    </row>
    <row r="26" spans="1:18" x14ac:dyDescent="0.35">
      <c r="A26" s="22"/>
      <c r="B26" s="22"/>
      <c r="D26" s="23"/>
      <c r="J26" t="s">
        <v>44</v>
      </c>
    </row>
    <row r="27" spans="1:18" x14ac:dyDescent="0.35">
      <c r="A27" s="1" t="s">
        <v>30</v>
      </c>
      <c r="B27" s="1" t="s">
        <v>10</v>
      </c>
      <c r="C27" t="str">
        <f>'Forshammar-Mg2Al'!C25</f>
        <v>B</v>
      </c>
      <c r="D27" s="23">
        <f>'Forshammar-Mg2Al'!D25</f>
        <v>1.0199487502095992</v>
      </c>
      <c r="F27">
        <f>J27</f>
        <v>1.3649483999325513</v>
      </c>
      <c r="H27" s="1">
        <v>0.35699999999999998</v>
      </c>
      <c r="I27" s="1">
        <v>1.3720000000000001</v>
      </c>
      <c r="J27" s="2">
        <f>I27-(H27*LN(D27))</f>
        <v>1.3649483999325513</v>
      </c>
    </row>
    <row r="28" spans="1:18" x14ac:dyDescent="0.35">
      <c r="A28" s="1" t="s">
        <v>30</v>
      </c>
      <c r="B28" s="1" t="s">
        <v>31</v>
      </c>
      <c r="D28" s="23">
        <f>'Forshammar-Mg2Al'!D26</f>
        <v>0.97866231206463161</v>
      </c>
      <c r="F28">
        <f t="shared" ref="F28:F44" si="3">J28</f>
        <v>1.3796999999999999</v>
      </c>
      <c r="H28" s="1">
        <v>0.35699999999999998</v>
      </c>
      <c r="I28" s="1">
        <v>1.3720000000000001</v>
      </c>
      <c r="J28" s="2">
        <f t="shared" ref="J28:J44" si="4">I28-(H28*LN(D28))</f>
        <v>1.3796999999999999</v>
      </c>
    </row>
    <row r="29" spans="1:18" x14ac:dyDescent="0.35">
      <c r="A29" s="1" t="s">
        <v>30</v>
      </c>
      <c r="B29" s="1" t="s">
        <v>31</v>
      </c>
      <c r="D29" s="23">
        <f>'Forshammar-Mg2Al'!D27</f>
        <v>0.97866231206463161</v>
      </c>
      <c r="F29">
        <f t="shared" si="3"/>
        <v>1.3796999999999999</v>
      </c>
      <c r="H29" s="1">
        <v>0.35699999999999998</v>
      </c>
      <c r="I29" s="1">
        <v>1.3720000000000001</v>
      </c>
      <c r="J29" s="2">
        <f t="shared" si="4"/>
        <v>1.3796999999999999</v>
      </c>
    </row>
    <row r="30" spans="1:18" x14ac:dyDescent="0.35">
      <c r="A30" s="1" t="s">
        <v>47</v>
      </c>
      <c r="B30" s="1" t="s">
        <v>10</v>
      </c>
      <c r="C30" t="str">
        <f>'Forshammar-Mg2Al'!C28</f>
        <v>B</v>
      </c>
      <c r="D30" s="23">
        <f>'Forshammar-Mg2Al'!D28</f>
        <v>1.0199487502095992</v>
      </c>
      <c r="F30">
        <f t="shared" si="3"/>
        <v>1.3649483999325513</v>
      </c>
      <c r="H30" s="1">
        <v>0.35699999999999998</v>
      </c>
      <c r="I30" s="1">
        <v>1.3720000000000001</v>
      </c>
      <c r="J30" s="2">
        <f t="shared" si="4"/>
        <v>1.3649483999325513</v>
      </c>
    </row>
    <row r="31" spans="1:18" x14ac:dyDescent="0.35">
      <c r="A31" s="1" t="s">
        <v>47</v>
      </c>
      <c r="B31" s="1" t="s">
        <v>31</v>
      </c>
      <c r="D31" s="23">
        <f>'Forshammar-Mg2Al'!D29</f>
        <v>0.97866231206463161</v>
      </c>
      <c r="F31">
        <f t="shared" si="3"/>
        <v>1.3796999999999999</v>
      </c>
      <c r="H31" s="1">
        <v>0.35699999999999998</v>
      </c>
      <c r="I31" s="1">
        <v>1.3720000000000001</v>
      </c>
      <c r="J31" s="2">
        <f t="shared" si="4"/>
        <v>1.3796999999999999</v>
      </c>
    </row>
    <row r="32" spans="1:18" x14ac:dyDescent="0.35">
      <c r="A32" s="1" t="s">
        <v>47</v>
      </c>
      <c r="B32" s="1" t="s">
        <v>31</v>
      </c>
      <c r="D32" s="23">
        <f>'Forshammar-Mg2Al'!D30</f>
        <v>0.97866231206463161</v>
      </c>
      <c r="F32">
        <f t="shared" si="3"/>
        <v>1.3796999999999999</v>
      </c>
      <c r="H32" s="1">
        <v>0.35699999999999998</v>
      </c>
      <c r="I32" s="1">
        <v>1.3720000000000001</v>
      </c>
      <c r="J32" s="2">
        <f t="shared" si="4"/>
        <v>1.3796999999999999</v>
      </c>
    </row>
    <row r="33" spans="1:14" x14ac:dyDescent="0.35">
      <c r="A33" s="1" t="s">
        <v>52</v>
      </c>
      <c r="B33" s="1" t="s">
        <v>10</v>
      </c>
      <c r="C33" t="str">
        <f>'Forshammar-Mg2Al'!C31</f>
        <v>B</v>
      </c>
      <c r="D33" s="23">
        <f>'Forshammar-Mg2Al'!D31</f>
        <v>1.0199487502095992</v>
      </c>
      <c r="F33">
        <f t="shared" si="3"/>
        <v>1.3649483999325513</v>
      </c>
      <c r="H33" s="1">
        <v>0.35699999999999998</v>
      </c>
      <c r="I33" s="1">
        <v>1.3720000000000001</v>
      </c>
      <c r="J33" s="2">
        <f t="shared" si="4"/>
        <v>1.3649483999325513</v>
      </c>
    </row>
    <row r="34" spans="1:14" x14ac:dyDescent="0.35">
      <c r="A34" s="1" t="s">
        <v>52</v>
      </c>
      <c r="B34" s="1" t="s">
        <v>31</v>
      </c>
      <c r="D34" s="23">
        <f>'Forshammar-Mg2Al'!D32</f>
        <v>0.97866231206463161</v>
      </c>
      <c r="F34">
        <f t="shared" si="3"/>
        <v>1.3796999999999999</v>
      </c>
      <c r="H34" s="1">
        <v>0.35699999999999998</v>
      </c>
      <c r="I34" s="1">
        <v>1.3720000000000001</v>
      </c>
      <c r="J34" s="2">
        <f t="shared" si="4"/>
        <v>1.3796999999999999</v>
      </c>
    </row>
    <row r="35" spans="1:14" x14ac:dyDescent="0.35">
      <c r="A35" s="1" t="s">
        <v>52</v>
      </c>
      <c r="B35" s="1" t="s">
        <v>31</v>
      </c>
      <c r="D35" s="23">
        <f>'Forshammar-Mg2Al'!D33</f>
        <v>0.97866231206463161</v>
      </c>
      <c r="F35">
        <f t="shared" si="3"/>
        <v>1.3796999999999999</v>
      </c>
      <c r="H35" s="1">
        <v>0.35699999999999998</v>
      </c>
      <c r="I35" s="1">
        <v>1.3720000000000001</v>
      </c>
      <c r="J35" s="2">
        <f t="shared" si="4"/>
        <v>1.3796999999999999</v>
      </c>
    </row>
    <row r="36" spans="1:14" x14ac:dyDescent="0.35">
      <c r="A36" s="1" t="s">
        <v>74</v>
      </c>
      <c r="B36" s="1" t="s">
        <v>10</v>
      </c>
      <c r="C36" t="str">
        <f>'Forshammar-Mg2Al'!C34</f>
        <v>B</v>
      </c>
      <c r="D36" s="23">
        <f>'Forshammar-Mg2Al'!D34</f>
        <v>1.0199487502095992</v>
      </c>
      <c r="F36">
        <f t="shared" si="3"/>
        <v>1.3649483999325513</v>
      </c>
      <c r="H36" s="1">
        <v>0.35699999999999998</v>
      </c>
      <c r="I36" s="1">
        <v>1.3720000000000001</v>
      </c>
      <c r="J36" s="2">
        <f t="shared" si="4"/>
        <v>1.3649483999325513</v>
      </c>
    </row>
    <row r="37" spans="1:14" x14ac:dyDescent="0.35">
      <c r="A37" s="1" t="s">
        <v>74</v>
      </c>
      <c r="B37" s="1" t="s">
        <v>31</v>
      </c>
      <c r="D37" s="23">
        <f>'Forshammar-Mg2Al'!D35</f>
        <v>0.97866231206463161</v>
      </c>
      <c r="F37">
        <f t="shared" si="3"/>
        <v>1.3796999999999999</v>
      </c>
      <c r="H37" s="1">
        <v>0.35699999999999998</v>
      </c>
      <c r="I37" s="1">
        <v>1.3720000000000001</v>
      </c>
      <c r="J37" s="2">
        <f t="shared" si="4"/>
        <v>1.3796999999999999</v>
      </c>
    </row>
    <row r="38" spans="1:14" x14ac:dyDescent="0.35">
      <c r="A38" s="1" t="s">
        <v>74</v>
      </c>
      <c r="B38" s="1" t="s">
        <v>31</v>
      </c>
      <c r="D38" s="23">
        <f>'Forshammar-Mg2Al'!D36</f>
        <v>0.97866231206463161</v>
      </c>
      <c r="F38">
        <f t="shared" si="3"/>
        <v>1.3796999999999999</v>
      </c>
      <c r="H38" s="1">
        <v>0.35699999999999998</v>
      </c>
      <c r="I38" s="1">
        <v>1.3720000000000001</v>
      </c>
      <c r="J38" s="2">
        <f t="shared" si="4"/>
        <v>1.3796999999999999</v>
      </c>
    </row>
    <row r="39" spans="1:14" x14ac:dyDescent="0.35">
      <c r="A39" s="1" t="s">
        <v>75</v>
      </c>
      <c r="B39" s="1" t="s">
        <v>10</v>
      </c>
      <c r="C39" t="str">
        <f>'Forshammar-Mg2Al'!C37</f>
        <v>B</v>
      </c>
      <c r="D39" s="23">
        <f>'Forshammar-Mg2Al'!D37</f>
        <v>1.0199487502095992</v>
      </c>
      <c r="F39">
        <f t="shared" si="3"/>
        <v>1.3649483999325513</v>
      </c>
      <c r="H39" s="1">
        <v>0.35699999999999998</v>
      </c>
      <c r="I39" s="1">
        <v>1.3720000000000001</v>
      </c>
      <c r="J39" s="2">
        <f t="shared" si="4"/>
        <v>1.3649483999325513</v>
      </c>
    </row>
    <row r="40" spans="1:14" x14ac:dyDescent="0.35">
      <c r="A40" s="1" t="s">
        <v>75</v>
      </c>
      <c r="B40" s="1" t="s">
        <v>31</v>
      </c>
      <c r="D40" s="23">
        <f>'Forshammar-Mg2Al'!D38</f>
        <v>0.97866231206463161</v>
      </c>
      <c r="F40">
        <f t="shared" si="3"/>
        <v>1.3796999999999999</v>
      </c>
      <c r="H40" s="1">
        <v>0.35699999999999998</v>
      </c>
      <c r="I40" s="1">
        <v>1.3720000000000001</v>
      </c>
      <c r="J40" s="2">
        <f t="shared" si="4"/>
        <v>1.3796999999999999</v>
      </c>
    </row>
    <row r="41" spans="1:14" x14ac:dyDescent="0.35">
      <c r="A41" s="1" t="s">
        <v>75</v>
      </c>
      <c r="B41" s="1" t="s">
        <v>31</v>
      </c>
      <c r="D41" s="23">
        <f>'Forshammar-Mg2Al'!D39</f>
        <v>0.97866231206463161</v>
      </c>
      <c r="F41">
        <f t="shared" si="3"/>
        <v>1.3796999999999999</v>
      </c>
      <c r="H41" s="1">
        <v>0.35699999999999998</v>
      </c>
      <c r="I41" s="1">
        <v>1.3720000000000001</v>
      </c>
      <c r="J41" s="2">
        <f t="shared" si="4"/>
        <v>1.3796999999999999</v>
      </c>
    </row>
    <row r="42" spans="1:14" x14ac:dyDescent="0.35">
      <c r="A42" s="1" t="s">
        <v>76</v>
      </c>
      <c r="B42" s="1" t="s">
        <v>10</v>
      </c>
      <c r="C42" t="str">
        <f>'Forshammar-Mg2Al'!C40</f>
        <v>B</v>
      </c>
      <c r="D42" s="23">
        <f>'Forshammar-Mg2Al'!D40</f>
        <v>1.0199487502095992</v>
      </c>
      <c r="F42">
        <f t="shared" si="3"/>
        <v>1.3649483999325513</v>
      </c>
      <c r="H42" s="1">
        <v>0.35699999999999998</v>
      </c>
      <c r="I42" s="1">
        <v>1.3720000000000001</v>
      </c>
      <c r="J42" s="2">
        <f t="shared" si="4"/>
        <v>1.3649483999325513</v>
      </c>
    </row>
    <row r="43" spans="1:14" x14ac:dyDescent="0.35">
      <c r="A43" s="1" t="s">
        <v>76</v>
      </c>
      <c r="B43" s="1" t="s">
        <v>31</v>
      </c>
      <c r="D43" s="23">
        <f>'Forshammar-Mg2Al'!D41</f>
        <v>0.97866231206463161</v>
      </c>
      <c r="F43">
        <f t="shared" si="3"/>
        <v>1.3796999999999999</v>
      </c>
      <c r="H43" s="1">
        <v>0.35699999999999998</v>
      </c>
      <c r="I43" s="1">
        <v>1.3720000000000001</v>
      </c>
      <c r="J43" s="2">
        <f t="shared" si="4"/>
        <v>1.3796999999999999</v>
      </c>
    </row>
    <row r="44" spans="1:14" x14ac:dyDescent="0.35">
      <c r="A44" s="1" t="s">
        <v>76</v>
      </c>
      <c r="B44" s="1" t="s">
        <v>31</v>
      </c>
      <c r="D44" s="23">
        <f>'Forshammar-Mg2Al'!D42</f>
        <v>0.97866231206463161</v>
      </c>
      <c r="F44">
        <f t="shared" si="3"/>
        <v>1.3796999999999999</v>
      </c>
      <c r="H44" s="1">
        <v>0.35699999999999998</v>
      </c>
      <c r="I44" s="1">
        <v>1.3720000000000001</v>
      </c>
      <c r="J44" s="2">
        <f t="shared" si="4"/>
        <v>1.3796999999999999</v>
      </c>
    </row>
    <row r="45" spans="1:14" x14ac:dyDescent="0.35">
      <c r="A45" s="1"/>
      <c r="B45" s="1"/>
      <c r="D45" s="23"/>
      <c r="J45" t="s">
        <v>27</v>
      </c>
      <c r="N45" t="s">
        <v>28</v>
      </c>
    </row>
    <row r="46" spans="1:14" x14ac:dyDescent="0.35">
      <c r="A46" s="25" t="s">
        <v>53</v>
      </c>
      <c r="B46" s="25" t="s">
        <v>16</v>
      </c>
      <c r="C46" t="str">
        <f>'Forshammar-Mg2Al'!C43</f>
        <v>Al</v>
      </c>
      <c r="D46" s="23">
        <f>'Forshammar-Mg2Al'!D43</f>
        <v>0.42821748477161148</v>
      </c>
      <c r="F46">
        <f>IF(C$46="Al",J46,N46)</f>
        <v>1.9647683874836961</v>
      </c>
      <c r="H46" s="2">
        <v>0.39</v>
      </c>
      <c r="I46" s="2">
        <v>1.6339999999999999</v>
      </c>
      <c r="J46" s="2">
        <f>I46-(H46*LN(D46))</f>
        <v>1.9647683874836961</v>
      </c>
      <c r="L46">
        <v>0.443</v>
      </c>
      <c r="M46">
        <v>1.6080000000000001</v>
      </c>
      <c r="N46" s="2">
        <f>M46-(L46*LN(D46))</f>
        <v>1.98371896321866</v>
      </c>
    </row>
    <row r="47" spans="1:14" x14ac:dyDescent="0.35">
      <c r="A47" s="25" t="s">
        <v>53</v>
      </c>
      <c r="B47" s="25" t="s">
        <v>13</v>
      </c>
      <c r="D47" s="23">
        <f>'Forshammar-Mg2Al'!D44</f>
        <v>0.55530426073901928</v>
      </c>
      <c r="F47">
        <f t="shared" ref="F47:F51" si="5">IF(C$46="Al",J47,N47)</f>
        <v>1.863413248182662</v>
      </c>
      <c r="H47" s="2">
        <v>0.39</v>
      </c>
      <c r="I47" s="2">
        <v>1.6339999999999999</v>
      </c>
      <c r="J47" s="2">
        <f t="shared" ref="J47:J110" si="6">I47-(H47*LN(D47))</f>
        <v>1.863413248182662</v>
      </c>
      <c r="L47">
        <v>0.443</v>
      </c>
      <c r="M47">
        <v>1.6080000000000001</v>
      </c>
      <c r="N47" s="2">
        <f t="shared" ref="N47:N110" si="7">M47-(L47*LN(D47))</f>
        <v>1.8685899203715879</v>
      </c>
    </row>
    <row r="48" spans="1:14" x14ac:dyDescent="0.35">
      <c r="A48" s="25" t="s">
        <v>53</v>
      </c>
      <c r="B48" s="25" t="s">
        <v>14</v>
      </c>
      <c r="D48" s="23">
        <f>'Forshammar-Mg2Al'!D45</f>
        <v>0.53854280279231548</v>
      </c>
      <c r="F48">
        <f t="shared" si="5"/>
        <v>1.8753664371255714</v>
      </c>
      <c r="H48" s="2">
        <v>0.39</v>
      </c>
      <c r="I48" s="2">
        <v>1.6339999999999999</v>
      </c>
      <c r="J48" s="2">
        <f t="shared" si="6"/>
        <v>1.8753664371255714</v>
      </c>
      <c r="L48">
        <v>0.443</v>
      </c>
      <c r="M48">
        <v>1.6080000000000001</v>
      </c>
      <c r="N48" s="2">
        <f t="shared" si="7"/>
        <v>1.8821675170426364</v>
      </c>
    </row>
    <row r="49" spans="1:14" x14ac:dyDescent="0.35">
      <c r="A49" s="25" t="s">
        <v>53</v>
      </c>
      <c r="B49" s="25" t="s">
        <v>48</v>
      </c>
      <c r="D49" s="23">
        <f>'Forshammar-Mg2Al'!D46</f>
        <v>0.46874505158163876</v>
      </c>
      <c r="F49">
        <f t="shared" si="5"/>
        <v>1.9295015407678393</v>
      </c>
      <c r="H49" s="2">
        <v>0.39</v>
      </c>
      <c r="I49" s="2">
        <v>1.6339999999999999</v>
      </c>
      <c r="J49" s="2">
        <f t="shared" si="6"/>
        <v>1.9295015407678393</v>
      </c>
      <c r="L49">
        <v>0.443</v>
      </c>
      <c r="M49">
        <v>1.6080000000000001</v>
      </c>
      <c r="N49" s="2">
        <f t="shared" si="7"/>
        <v>1.9436594424619305</v>
      </c>
    </row>
    <row r="50" spans="1:14" x14ac:dyDescent="0.35">
      <c r="A50" s="25" t="s">
        <v>53</v>
      </c>
      <c r="B50" s="25" t="s">
        <v>31</v>
      </c>
      <c r="D50" s="23">
        <f>'Forshammar-Mg2Al'!D47</f>
        <v>0.54706713537137552</v>
      </c>
      <c r="F50">
        <f t="shared" si="5"/>
        <v>1.8692416626258987</v>
      </c>
      <c r="H50" s="2">
        <v>0.39</v>
      </c>
      <c r="I50" s="2">
        <v>1.6339999999999999</v>
      </c>
      <c r="J50" s="2">
        <f t="shared" si="6"/>
        <v>1.8692416626258987</v>
      </c>
      <c r="L50">
        <v>0.443</v>
      </c>
      <c r="M50">
        <v>1.6080000000000001</v>
      </c>
      <c r="N50" s="2">
        <f t="shared" si="7"/>
        <v>1.8752104013930082</v>
      </c>
    </row>
    <row r="51" spans="1:14" x14ac:dyDescent="0.35">
      <c r="A51" s="25" t="s">
        <v>53</v>
      </c>
      <c r="B51" s="25" t="s">
        <v>49</v>
      </c>
      <c r="D51" s="23">
        <f>'Forshammar-Mg2Al'!D48</f>
        <v>0.50857940615180453</v>
      </c>
      <c r="F51">
        <f t="shared" si="5"/>
        <v>1.8976922280437329</v>
      </c>
      <c r="H51" s="2">
        <v>0.39</v>
      </c>
      <c r="I51" s="2">
        <v>1.6339999999999999</v>
      </c>
      <c r="J51" s="2">
        <f t="shared" si="6"/>
        <v>1.8976922280437329</v>
      </c>
      <c r="L51">
        <v>0.443</v>
      </c>
      <c r="M51">
        <v>1.6080000000000001</v>
      </c>
      <c r="N51" s="2">
        <f t="shared" si="7"/>
        <v>1.9075273257009584</v>
      </c>
    </row>
    <row r="52" spans="1:14" x14ac:dyDescent="0.35">
      <c r="A52" s="25" t="s">
        <v>54</v>
      </c>
      <c r="B52" s="25" t="s">
        <v>16</v>
      </c>
      <c r="C52" t="str">
        <f>'Forshammar-Mg2Al'!C49</f>
        <v>Al</v>
      </c>
      <c r="D52" s="23">
        <f>'Forshammar-Mg2Al'!D49</f>
        <v>0.42821748477161148</v>
      </c>
      <c r="F52">
        <f t="shared" ref="F52:F57" si="8">IF(C$52="Al",J52,N52)</f>
        <v>1.9647683874836961</v>
      </c>
      <c r="H52" s="2">
        <v>0.39</v>
      </c>
      <c r="I52" s="2">
        <v>1.6339999999999999</v>
      </c>
      <c r="J52" s="2">
        <f t="shared" si="6"/>
        <v>1.9647683874836961</v>
      </c>
      <c r="L52">
        <v>0.443</v>
      </c>
      <c r="M52">
        <v>1.6080000000000001</v>
      </c>
      <c r="N52" s="2">
        <f t="shared" si="7"/>
        <v>1.98371896321866</v>
      </c>
    </row>
    <row r="53" spans="1:14" x14ac:dyDescent="0.35">
      <c r="A53" s="25" t="s">
        <v>54</v>
      </c>
      <c r="B53" s="25" t="s">
        <v>13</v>
      </c>
      <c r="D53" s="23">
        <f>'Forshammar-Mg2Al'!D50</f>
        <v>0.55530426073901928</v>
      </c>
      <c r="F53">
        <f t="shared" si="8"/>
        <v>1.863413248182662</v>
      </c>
      <c r="H53" s="2">
        <v>0.39</v>
      </c>
      <c r="I53" s="2">
        <v>1.6339999999999999</v>
      </c>
      <c r="J53" s="2">
        <f t="shared" si="6"/>
        <v>1.863413248182662</v>
      </c>
      <c r="L53">
        <v>0.443</v>
      </c>
      <c r="M53">
        <v>1.6080000000000001</v>
      </c>
      <c r="N53" s="2">
        <f t="shared" si="7"/>
        <v>1.8685899203715879</v>
      </c>
    </row>
    <row r="54" spans="1:14" x14ac:dyDescent="0.35">
      <c r="A54" s="25" t="s">
        <v>54</v>
      </c>
      <c r="B54" s="25" t="s">
        <v>14</v>
      </c>
      <c r="D54" s="23">
        <f>'Forshammar-Mg2Al'!D51</f>
        <v>0.53854280279231548</v>
      </c>
      <c r="F54">
        <f t="shared" si="8"/>
        <v>1.8753664371255714</v>
      </c>
      <c r="H54" s="2">
        <v>0.39</v>
      </c>
      <c r="I54" s="2">
        <v>1.6339999999999999</v>
      </c>
      <c r="J54" s="2">
        <f t="shared" si="6"/>
        <v>1.8753664371255714</v>
      </c>
      <c r="L54">
        <v>0.443</v>
      </c>
      <c r="M54">
        <v>1.6080000000000001</v>
      </c>
      <c r="N54" s="2">
        <f t="shared" si="7"/>
        <v>1.8821675170426364</v>
      </c>
    </row>
    <row r="55" spans="1:14" x14ac:dyDescent="0.35">
      <c r="A55" s="25" t="s">
        <v>54</v>
      </c>
      <c r="B55" s="25" t="s">
        <v>48</v>
      </c>
      <c r="D55" s="23">
        <f>'Forshammar-Mg2Al'!D52</f>
        <v>0.46874505158163876</v>
      </c>
      <c r="F55">
        <f t="shared" si="8"/>
        <v>1.9295015407678393</v>
      </c>
      <c r="H55" s="2">
        <v>0.39</v>
      </c>
      <c r="I55" s="2">
        <v>1.6339999999999999</v>
      </c>
      <c r="J55" s="2">
        <f t="shared" si="6"/>
        <v>1.9295015407678393</v>
      </c>
      <c r="L55">
        <v>0.443</v>
      </c>
      <c r="M55">
        <v>1.6080000000000001</v>
      </c>
      <c r="N55" s="2">
        <f t="shared" si="7"/>
        <v>1.9436594424619305</v>
      </c>
    </row>
    <row r="56" spans="1:14" x14ac:dyDescent="0.35">
      <c r="A56" s="25" t="s">
        <v>54</v>
      </c>
      <c r="B56" s="25" t="s">
        <v>31</v>
      </c>
      <c r="D56" s="23">
        <f>'Forshammar-Mg2Al'!D53</f>
        <v>0.54706713537137552</v>
      </c>
      <c r="F56">
        <f t="shared" si="8"/>
        <v>1.8692416626258987</v>
      </c>
      <c r="H56" s="2">
        <v>0.39</v>
      </c>
      <c r="I56" s="2">
        <v>1.6339999999999999</v>
      </c>
      <c r="J56" s="2">
        <f t="shared" si="6"/>
        <v>1.8692416626258987</v>
      </c>
      <c r="L56">
        <v>0.443</v>
      </c>
      <c r="M56">
        <v>1.6080000000000001</v>
      </c>
      <c r="N56" s="2">
        <f t="shared" si="7"/>
        <v>1.8752104013930082</v>
      </c>
    </row>
    <row r="57" spans="1:14" x14ac:dyDescent="0.35">
      <c r="A57" s="25" t="s">
        <v>54</v>
      </c>
      <c r="B57" s="25" t="s">
        <v>49</v>
      </c>
      <c r="D57" s="23">
        <f>'Forshammar-Mg2Al'!D54</f>
        <v>0.50857940615180453</v>
      </c>
      <c r="F57">
        <f t="shared" si="8"/>
        <v>1.8976922280437329</v>
      </c>
      <c r="H57" s="2">
        <v>0.39</v>
      </c>
      <c r="I57" s="2">
        <v>1.6339999999999999</v>
      </c>
      <c r="J57" s="2">
        <f t="shared" si="6"/>
        <v>1.8976922280437329</v>
      </c>
      <c r="L57">
        <v>0.443</v>
      </c>
      <c r="M57">
        <v>1.6080000000000001</v>
      </c>
      <c r="N57" s="2">
        <f t="shared" si="7"/>
        <v>1.9075273257009584</v>
      </c>
    </row>
    <row r="58" spans="1:14" x14ac:dyDescent="0.35">
      <c r="A58" s="25" t="s">
        <v>55</v>
      </c>
      <c r="B58" s="25" t="s">
        <v>16</v>
      </c>
      <c r="C58" t="str">
        <f>'Forshammar-Mg2Al'!C55</f>
        <v>Mg</v>
      </c>
      <c r="D58" s="23">
        <f>'Forshammar-Mg2Al'!D55</f>
        <v>0.2839220801541476</v>
      </c>
      <c r="F58">
        <f t="shared" ref="F58:F63" si="9">IF(C$58="Al",J58,N58)</f>
        <v>2.165761561745374</v>
      </c>
      <c r="H58" s="2">
        <v>0.39</v>
      </c>
      <c r="I58" s="2">
        <v>1.6339999999999999</v>
      </c>
      <c r="J58" s="2">
        <f t="shared" si="6"/>
        <v>2.1250316232069881</v>
      </c>
      <c r="L58">
        <v>0.443</v>
      </c>
      <c r="M58">
        <v>1.6080000000000001</v>
      </c>
      <c r="N58" s="2">
        <f t="shared" si="7"/>
        <v>2.165761561745374</v>
      </c>
    </row>
    <row r="59" spans="1:14" x14ac:dyDescent="0.35">
      <c r="A59" s="25" t="s">
        <v>55</v>
      </c>
      <c r="B59" s="25" t="s">
        <v>13</v>
      </c>
      <c r="D59" s="23">
        <f>'Forshammar-Mg2Al'!D56</f>
        <v>0.36536529266073814</v>
      </c>
      <c r="F59">
        <f t="shared" si="9"/>
        <v>2.0540379274575393</v>
      </c>
      <c r="H59" s="2">
        <v>0.39</v>
      </c>
      <c r="I59" s="2">
        <v>1.6339999999999999</v>
      </c>
      <c r="J59" s="2">
        <f t="shared" si="6"/>
        <v>2.0266744733824837</v>
      </c>
      <c r="L59">
        <v>0.443</v>
      </c>
      <c r="M59">
        <v>1.6080000000000001</v>
      </c>
      <c r="N59" s="2">
        <f t="shared" si="7"/>
        <v>2.0540379274575393</v>
      </c>
    </row>
    <row r="60" spans="1:14" x14ac:dyDescent="0.35">
      <c r="A60" s="25" t="s">
        <v>55</v>
      </c>
      <c r="B60" s="25" t="s">
        <v>14</v>
      </c>
      <c r="D60" s="23">
        <f>'Forshammar-Mg2Al'!D57</f>
        <v>0.35465838380316944</v>
      </c>
      <c r="F60">
        <f t="shared" si="9"/>
        <v>2.06721391161819</v>
      </c>
      <c r="H60" s="2">
        <v>0.39</v>
      </c>
      <c r="I60" s="2">
        <v>1.6339999999999999</v>
      </c>
      <c r="J60" s="2">
        <f t="shared" si="6"/>
        <v>2.0382740982643206</v>
      </c>
      <c r="L60">
        <v>0.443</v>
      </c>
      <c r="M60">
        <v>1.6080000000000001</v>
      </c>
      <c r="N60" s="2">
        <f t="shared" si="7"/>
        <v>2.06721391161819</v>
      </c>
    </row>
    <row r="61" spans="1:14" x14ac:dyDescent="0.35">
      <c r="A61" s="25" t="s">
        <v>55</v>
      </c>
      <c r="B61" s="25" t="s">
        <v>48</v>
      </c>
      <c r="D61" s="23">
        <f>'Forshammar-Mg2Al'!D58</f>
        <v>0.30996298202151712</v>
      </c>
      <c r="F61">
        <f t="shared" si="9"/>
        <v>2.1268869638498993</v>
      </c>
      <c r="H61" s="2">
        <v>0.39</v>
      </c>
      <c r="I61" s="2">
        <v>1.6339999999999999</v>
      </c>
      <c r="J61" s="2">
        <f t="shared" si="6"/>
        <v>2.0908079365721459</v>
      </c>
      <c r="L61">
        <v>0.443</v>
      </c>
      <c r="M61">
        <v>1.6080000000000001</v>
      </c>
      <c r="N61" s="2">
        <f t="shared" si="7"/>
        <v>2.1268869638498993</v>
      </c>
    </row>
    <row r="62" spans="1:14" x14ac:dyDescent="0.35">
      <c r="A62" s="25" t="s">
        <v>55</v>
      </c>
      <c r="B62" s="25" t="s">
        <v>31</v>
      </c>
      <c r="D62" s="23">
        <f>'Forshammar-Mg2Al'!D59</f>
        <v>0.36010478236927446</v>
      </c>
      <c r="F62">
        <f t="shared" si="9"/>
        <v>2.0604625808912451</v>
      </c>
      <c r="H62" s="2">
        <v>0.39</v>
      </c>
      <c r="I62" s="2">
        <v>1.6339999999999999</v>
      </c>
      <c r="J62" s="2">
        <f t="shared" si="6"/>
        <v>2.032330488820735</v>
      </c>
      <c r="L62">
        <v>0.443</v>
      </c>
      <c r="M62">
        <v>1.6080000000000001</v>
      </c>
      <c r="N62" s="2">
        <f t="shared" si="7"/>
        <v>2.0604625808912451</v>
      </c>
    </row>
    <row r="63" spans="1:14" x14ac:dyDescent="0.35">
      <c r="A63" s="25" t="s">
        <v>55</v>
      </c>
      <c r="B63" s="25" t="s">
        <v>49</v>
      </c>
      <c r="D63" s="23">
        <f>'Forshammar-Mg2Al'!D60</f>
        <v>0.33549353305859436</v>
      </c>
      <c r="F63">
        <f t="shared" si="9"/>
        <v>2.0918236010422162</v>
      </c>
      <c r="H63" s="2">
        <v>0.39</v>
      </c>
      <c r="I63" s="2">
        <v>1.6339999999999999</v>
      </c>
      <c r="J63" s="2">
        <f t="shared" si="6"/>
        <v>2.0599395133328766</v>
      </c>
      <c r="L63">
        <v>0.443</v>
      </c>
      <c r="M63">
        <v>1.6080000000000001</v>
      </c>
      <c r="N63" s="2">
        <f t="shared" si="7"/>
        <v>2.0918236010422162</v>
      </c>
    </row>
    <row r="64" spans="1:14" x14ac:dyDescent="0.35">
      <c r="A64" s="25" t="s">
        <v>56</v>
      </c>
      <c r="B64" s="25" t="s">
        <v>16</v>
      </c>
      <c r="C64" t="str">
        <f>'Forshammar-Mg2Al'!C61</f>
        <v>Al</v>
      </c>
      <c r="D64" s="23">
        <f>'Forshammar-Mg2Al'!D61</f>
        <v>0.42821748477161148</v>
      </c>
      <c r="F64">
        <f t="shared" ref="F64:F69" si="10">IF(C$64="Al",J64,N64)</f>
        <v>1.9647683874836961</v>
      </c>
      <c r="H64" s="2">
        <v>0.39</v>
      </c>
      <c r="I64" s="2">
        <v>1.6339999999999999</v>
      </c>
      <c r="J64" s="2">
        <f t="shared" si="6"/>
        <v>1.9647683874836961</v>
      </c>
      <c r="L64">
        <v>0.443</v>
      </c>
      <c r="M64">
        <v>1.6080000000000001</v>
      </c>
      <c r="N64" s="2">
        <f t="shared" si="7"/>
        <v>1.98371896321866</v>
      </c>
    </row>
    <row r="65" spans="1:14" x14ac:dyDescent="0.35">
      <c r="A65" s="25" t="s">
        <v>56</v>
      </c>
      <c r="B65" s="25" t="s">
        <v>13</v>
      </c>
      <c r="D65" s="23">
        <f>'Forshammar-Mg2Al'!D62</f>
        <v>0.55530426073901928</v>
      </c>
      <c r="F65">
        <f t="shared" si="10"/>
        <v>1.863413248182662</v>
      </c>
      <c r="H65" s="2">
        <v>0.39</v>
      </c>
      <c r="I65" s="2">
        <v>1.6339999999999999</v>
      </c>
      <c r="J65" s="2">
        <f t="shared" si="6"/>
        <v>1.863413248182662</v>
      </c>
      <c r="L65">
        <v>0.443</v>
      </c>
      <c r="M65">
        <v>1.6080000000000001</v>
      </c>
      <c r="N65" s="2">
        <f t="shared" si="7"/>
        <v>1.8685899203715879</v>
      </c>
    </row>
    <row r="66" spans="1:14" x14ac:dyDescent="0.35">
      <c r="A66" s="25" t="s">
        <v>56</v>
      </c>
      <c r="B66" s="25" t="s">
        <v>14</v>
      </c>
      <c r="D66" s="23">
        <f>'Forshammar-Mg2Al'!D63</f>
        <v>0.53854280279231548</v>
      </c>
      <c r="F66">
        <f t="shared" si="10"/>
        <v>1.8753664371255714</v>
      </c>
      <c r="H66" s="2">
        <v>0.39</v>
      </c>
      <c r="I66" s="2">
        <v>1.6339999999999999</v>
      </c>
      <c r="J66" s="2">
        <f t="shared" si="6"/>
        <v>1.8753664371255714</v>
      </c>
      <c r="L66">
        <v>0.443</v>
      </c>
      <c r="M66">
        <v>1.6080000000000001</v>
      </c>
      <c r="N66" s="2">
        <f t="shared" si="7"/>
        <v>1.8821675170426364</v>
      </c>
    </row>
    <row r="67" spans="1:14" x14ac:dyDescent="0.35">
      <c r="A67" s="25" t="s">
        <v>56</v>
      </c>
      <c r="B67" s="25" t="s">
        <v>48</v>
      </c>
      <c r="D67" s="23">
        <f>'Forshammar-Mg2Al'!D64</f>
        <v>0.46874505158163876</v>
      </c>
      <c r="F67">
        <f t="shared" si="10"/>
        <v>1.9295015407678393</v>
      </c>
      <c r="H67" s="2">
        <v>0.39</v>
      </c>
      <c r="I67" s="2">
        <v>1.6339999999999999</v>
      </c>
      <c r="J67" s="2">
        <f t="shared" si="6"/>
        <v>1.9295015407678393</v>
      </c>
      <c r="L67">
        <v>0.443</v>
      </c>
      <c r="M67">
        <v>1.6080000000000001</v>
      </c>
      <c r="N67" s="2">
        <f t="shared" si="7"/>
        <v>1.9436594424619305</v>
      </c>
    </row>
    <row r="68" spans="1:14" x14ac:dyDescent="0.35">
      <c r="A68" s="25" t="s">
        <v>56</v>
      </c>
      <c r="B68" s="25" t="s">
        <v>31</v>
      </c>
      <c r="D68" s="23">
        <f>'Forshammar-Mg2Al'!D65</f>
        <v>0.54706713537137552</v>
      </c>
      <c r="F68">
        <f t="shared" si="10"/>
        <v>1.8692416626258987</v>
      </c>
      <c r="H68" s="2">
        <v>0.39</v>
      </c>
      <c r="I68" s="2">
        <v>1.6339999999999999</v>
      </c>
      <c r="J68" s="2">
        <f t="shared" si="6"/>
        <v>1.8692416626258987</v>
      </c>
      <c r="L68">
        <v>0.443</v>
      </c>
      <c r="M68">
        <v>1.6080000000000001</v>
      </c>
      <c r="N68" s="2">
        <f t="shared" si="7"/>
        <v>1.8752104013930082</v>
      </c>
    </row>
    <row r="69" spans="1:14" x14ac:dyDescent="0.35">
      <c r="A69" s="25" t="s">
        <v>56</v>
      </c>
      <c r="B69" s="25" t="s">
        <v>49</v>
      </c>
      <c r="D69" s="23">
        <f>'Forshammar-Mg2Al'!D66</f>
        <v>0.50857940615180453</v>
      </c>
      <c r="F69">
        <f t="shared" si="10"/>
        <v>1.8976922280437329</v>
      </c>
      <c r="H69" s="2">
        <v>0.39</v>
      </c>
      <c r="I69" s="2">
        <v>1.6339999999999999</v>
      </c>
      <c r="J69" s="2">
        <f t="shared" si="6"/>
        <v>1.8976922280437329</v>
      </c>
      <c r="L69">
        <v>0.443</v>
      </c>
      <c r="M69">
        <v>1.6080000000000001</v>
      </c>
      <c r="N69" s="2">
        <f t="shared" si="7"/>
        <v>1.9075273257009584</v>
      </c>
    </row>
    <row r="70" spans="1:14" x14ac:dyDescent="0.35">
      <c r="A70" s="25" t="s">
        <v>57</v>
      </c>
      <c r="B70" s="25" t="s">
        <v>16</v>
      </c>
      <c r="C70" t="str">
        <f>'Forshammar-Mg2Al'!C67</f>
        <v>Al</v>
      </c>
      <c r="D70" s="23">
        <f>'Forshammar-Mg2Al'!D67</f>
        <v>0.42821748477161148</v>
      </c>
      <c r="F70">
        <f t="shared" ref="F70:F75" si="11">IF(C$70="Al",J70,N70)</f>
        <v>1.9647683874836961</v>
      </c>
      <c r="H70" s="2">
        <v>0.39</v>
      </c>
      <c r="I70" s="2">
        <v>1.6339999999999999</v>
      </c>
      <c r="J70" s="2">
        <f t="shared" si="6"/>
        <v>1.9647683874836961</v>
      </c>
      <c r="L70">
        <v>0.443</v>
      </c>
      <c r="M70">
        <v>1.6080000000000001</v>
      </c>
      <c r="N70" s="2">
        <f t="shared" si="7"/>
        <v>1.98371896321866</v>
      </c>
    </row>
    <row r="71" spans="1:14" x14ac:dyDescent="0.35">
      <c r="A71" s="25" t="s">
        <v>57</v>
      </c>
      <c r="B71" s="25" t="s">
        <v>13</v>
      </c>
      <c r="D71" s="23">
        <f>'Forshammar-Mg2Al'!D68</f>
        <v>0.55530426073901928</v>
      </c>
      <c r="F71">
        <f t="shared" si="11"/>
        <v>1.863413248182662</v>
      </c>
      <c r="H71" s="2">
        <v>0.39</v>
      </c>
      <c r="I71" s="2">
        <v>1.6339999999999999</v>
      </c>
      <c r="J71" s="2">
        <f t="shared" si="6"/>
        <v>1.863413248182662</v>
      </c>
      <c r="L71">
        <v>0.443</v>
      </c>
      <c r="M71">
        <v>1.6080000000000001</v>
      </c>
      <c r="N71" s="2">
        <f t="shared" si="7"/>
        <v>1.8685899203715879</v>
      </c>
    </row>
    <row r="72" spans="1:14" x14ac:dyDescent="0.35">
      <c r="A72" s="25" t="s">
        <v>57</v>
      </c>
      <c r="B72" s="25" t="s">
        <v>14</v>
      </c>
      <c r="D72" s="23">
        <f>'Forshammar-Mg2Al'!D69</f>
        <v>0.53854280279231548</v>
      </c>
      <c r="F72">
        <f t="shared" si="11"/>
        <v>1.8753664371255714</v>
      </c>
      <c r="H72" s="2">
        <v>0.39</v>
      </c>
      <c r="I72" s="2">
        <v>1.6339999999999999</v>
      </c>
      <c r="J72" s="2">
        <f t="shared" si="6"/>
        <v>1.8753664371255714</v>
      </c>
      <c r="L72">
        <v>0.443</v>
      </c>
      <c r="M72">
        <v>1.6080000000000001</v>
      </c>
      <c r="N72" s="2">
        <f t="shared" si="7"/>
        <v>1.8821675170426364</v>
      </c>
    </row>
    <row r="73" spans="1:14" x14ac:dyDescent="0.35">
      <c r="A73" s="25" t="s">
        <v>57</v>
      </c>
      <c r="B73" s="25" t="s">
        <v>48</v>
      </c>
      <c r="D73" s="23">
        <f>'Forshammar-Mg2Al'!D70</f>
        <v>0.46874505158163876</v>
      </c>
      <c r="F73">
        <f t="shared" si="11"/>
        <v>1.9295015407678393</v>
      </c>
      <c r="H73" s="2">
        <v>0.39</v>
      </c>
      <c r="I73" s="2">
        <v>1.6339999999999999</v>
      </c>
      <c r="J73" s="2">
        <f t="shared" si="6"/>
        <v>1.9295015407678393</v>
      </c>
      <c r="L73">
        <v>0.443</v>
      </c>
      <c r="M73">
        <v>1.6080000000000001</v>
      </c>
      <c r="N73" s="2">
        <f t="shared" si="7"/>
        <v>1.9436594424619305</v>
      </c>
    </row>
    <row r="74" spans="1:14" x14ac:dyDescent="0.35">
      <c r="A74" s="25" t="s">
        <v>57</v>
      </c>
      <c r="B74" s="25" t="s">
        <v>31</v>
      </c>
      <c r="D74" s="23">
        <f>'Forshammar-Mg2Al'!D71</f>
        <v>0.54706713537137552</v>
      </c>
      <c r="F74">
        <f t="shared" si="11"/>
        <v>1.8692416626258987</v>
      </c>
      <c r="H74" s="2">
        <v>0.39</v>
      </c>
      <c r="I74" s="2">
        <v>1.6339999999999999</v>
      </c>
      <c r="J74" s="2">
        <f t="shared" si="6"/>
        <v>1.8692416626258987</v>
      </c>
      <c r="L74">
        <v>0.443</v>
      </c>
      <c r="M74">
        <v>1.6080000000000001</v>
      </c>
      <c r="N74" s="2">
        <f t="shared" si="7"/>
        <v>1.8752104013930082</v>
      </c>
    </row>
    <row r="75" spans="1:14" x14ac:dyDescent="0.35">
      <c r="A75" s="25" t="s">
        <v>57</v>
      </c>
      <c r="B75" s="25" t="s">
        <v>49</v>
      </c>
      <c r="D75" s="23">
        <f>'Forshammar-Mg2Al'!D72</f>
        <v>0.50857940615180453</v>
      </c>
      <c r="F75">
        <f t="shared" si="11"/>
        <v>1.8976922280437329</v>
      </c>
      <c r="H75" s="2">
        <v>0.39</v>
      </c>
      <c r="I75" s="2">
        <v>1.6339999999999999</v>
      </c>
      <c r="J75" s="2">
        <f t="shared" si="6"/>
        <v>1.8976922280437329</v>
      </c>
      <c r="L75">
        <v>0.443</v>
      </c>
      <c r="M75">
        <v>1.6080000000000001</v>
      </c>
      <c r="N75" s="2">
        <f t="shared" si="7"/>
        <v>1.9075273257009584</v>
      </c>
    </row>
    <row r="76" spans="1:14" x14ac:dyDescent="0.35">
      <c r="A76" s="25" t="s">
        <v>58</v>
      </c>
      <c r="B76" s="25" t="s">
        <v>16</v>
      </c>
      <c r="C76" t="str">
        <f>'Forshammar-Mg2Al'!C73</f>
        <v>Mg</v>
      </c>
      <c r="D76" s="23">
        <f>'Forshammar-Mg2Al'!D73</f>
        <v>0.2839220801541476</v>
      </c>
      <c r="F76">
        <f>IF(C$76="Al",J76,N76)</f>
        <v>2.165761561745374</v>
      </c>
      <c r="H76" s="2">
        <v>0.39</v>
      </c>
      <c r="I76" s="2">
        <v>1.6339999999999999</v>
      </c>
      <c r="J76" s="2">
        <f t="shared" si="6"/>
        <v>2.1250316232069881</v>
      </c>
      <c r="L76">
        <v>0.443</v>
      </c>
      <c r="M76">
        <v>1.6080000000000001</v>
      </c>
      <c r="N76" s="2">
        <f t="shared" si="7"/>
        <v>2.165761561745374</v>
      </c>
    </row>
    <row r="77" spans="1:14" x14ac:dyDescent="0.35">
      <c r="A77" s="25" t="s">
        <v>58</v>
      </c>
      <c r="B77" s="25" t="s">
        <v>13</v>
      </c>
      <c r="D77" s="23">
        <f>'Forshammar-Mg2Al'!D74</f>
        <v>0.36536529266073814</v>
      </c>
      <c r="F77">
        <f t="shared" ref="F77:F81" si="12">IF(C$76="Al",J77,N77)</f>
        <v>2.0540379274575393</v>
      </c>
      <c r="H77" s="2">
        <v>0.39</v>
      </c>
      <c r="I77" s="2">
        <v>1.6339999999999999</v>
      </c>
      <c r="J77" s="2">
        <f t="shared" si="6"/>
        <v>2.0266744733824837</v>
      </c>
      <c r="L77">
        <v>0.443</v>
      </c>
      <c r="M77">
        <v>1.6080000000000001</v>
      </c>
      <c r="N77" s="2">
        <f t="shared" si="7"/>
        <v>2.0540379274575393</v>
      </c>
    </row>
    <row r="78" spans="1:14" x14ac:dyDescent="0.35">
      <c r="A78" s="25" t="s">
        <v>58</v>
      </c>
      <c r="B78" s="25" t="s">
        <v>14</v>
      </c>
      <c r="D78" s="23">
        <f>'Forshammar-Mg2Al'!D75</f>
        <v>0.35465838380316944</v>
      </c>
      <c r="F78">
        <f t="shared" si="12"/>
        <v>2.06721391161819</v>
      </c>
      <c r="H78" s="2">
        <v>0.39</v>
      </c>
      <c r="I78" s="2">
        <v>1.6339999999999999</v>
      </c>
      <c r="J78" s="2">
        <f t="shared" si="6"/>
        <v>2.0382740982643206</v>
      </c>
      <c r="L78">
        <v>0.443</v>
      </c>
      <c r="M78">
        <v>1.6080000000000001</v>
      </c>
      <c r="N78" s="2">
        <f t="shared" si="7"/>
        <v>2.06721391161819</v>
      </c>
    </row>
    <row r="79" spans="1:14" x14ac:dyDescent="0.35">
      <c r="A79" s="25" t="s">
        <v>58</v>
      </c>
      <c r="B79" s="25" t="s">
        <v>48</v>
      </c>
      <c r="D79" s="23">
        <f>'Forshammar-Mg2Al'!D76</f>
        <v>0.30996298202151712</v>
      </c>
      <c r="F79">
        <f t="shared" si="12"/>
        <v>2.1268869638498993</v>
      </c>
      <c r="H79" s="2">
        <v>0.39</v>
      </c>
      <c r="I79" s="2">
        <v>1.6339999999999999</v>
      </c>
      <c r="J79" s="2">
        <f t="shared" si="6"/>
        <v>2.0908079365721459</v>
      </c>
      <c r="L79">
        <v>0.443</v>
      </c>
      <c r="M79">
        <v>1.6080000000000001</v>
      </c>
      <c r="N79" s="2">
        <f t="shared" si="7"/>
        <v>2.1268869638498993</v>
      </c>
    </row>
    <row r="80" spans="1:14" x14ac:dyDescent="0.35">
      <c r="A80" s="25" t="s">
        <v>58</v>
      </c>
      <c r="B80" s="25" t="s">
        <v>31</v>
      </c>
      <c r="D80" s="23">
        <f>'Forshammar-Mg2Al'!D77</f>
        <v>0.36010478236927446</v>
      </c>
      <c r="F80">
        <f t="shared" si="12"/>
        <v>2.0604625808912451</v>
      </c>
      <c r="H80" s="2">
        <v>0.39</v>
      </c>
      <c r="I80" s="2">
        <v>1.6339999999999999</v>
      </c>
      <c r="J80" s="2">
        <f t="shared" si="6"/>
        <v>2.032330488820735</v>
      </c>
      <c r="L80">
        <v>0.443</v>
      </c>
      <c r="M80">
        <v>1.6080000000000001</v>
      </c>
      <c r="N80" s="2">
        <f t="shared" si="7"/>
        <v>2.0604625808912451</v>
      </c>
    </row>
    <row r="81" spans="1:14" x14ac:dyDescent="0.35">
      <c r="A81" s="25" t="s">
        <v>58</v>
      </c>
      <c r="B81" s="25" t="s">
        <v>49</v>
      </c>
      <c r="D81" s="23">
        <f>'Forshammar-Mg2Al'!D78</f>
        <v>0.33549353305859436</v>
      </c>
      <c r="F81">
        <f t="shared" si="12"/>
        <v>2.0918236010422162</v>
      </c>
      <c r="H81" s="2">
        <v>0.39</v>
      </c>
      <c r="I81" s="2">
        <v>1.6339999999999999</v>
      </c>
      <c r="J81" s="2">
        <f t="shared" si="6"/>
        <v>2.0599395133328766</v>
      </c>
      <c r="L81">
        <v>0.443</v>
      </c>
      <c r="M81">
        <v>1.6080000000000001</v>
      </c>
      <c r="N81" s="2">
        <f t="shared" si="7"/>
        <v>2.0918236010422162</v>
      </c>
    </row>
    <row r="82" spans="1:14" x14ac:dyDescent="0.35">
      <c r="A82" s="25" t="s">
        <v>59</v>
      </c>
      <c r="B82" s="25" t="s">
        <v>16</v>
      </c>
      <c r="C82" t="str">
        <f>'Forshammar-Mg2Al'!C79</f>
        <v>Al</v>
      </c>
      <c r="D82" s="23">
        <f>'Forshammar-Mg2Al'!D79</f>
        <v>0.42821748477161148</v>
      </c>
      <c r="F82">
        <f>IF(C$82="Al",J82,N82)</f>
        <v>1.9647683874836961</v>
      </c>
      <c r="H82" s="2">
        <v>0.39</v>
      </c>
      <c r="I82" s="2">
        <v>1.6339999999999999</v>
      </c>
      <c r="J82" s="2">
        <f t="shared" si="6"/>
        <v>1.9647683874836961</v>
      </c>
      <c r="L82">
        <v>0.443</v>
      </c>
      <c r="M82">
        <v>1.6080000000000001</v>
      </c>
      <c r="N82" s="2">
        <f t="shared" si="7"/>
        <v>1.98371896321866</v>
      </c>
    </row>
    <row r="83" spans="1:14" x14ac:dyDescent="0.35">
      <c r="A83" s="25" t="s">
        <v>59</v>
      </c>
      <c r="B83" s="25" t="s">
        <v>13</v>
      </c>
      <c r="D83" s="23">
        <f>'Forshammar-Mg2Al'!D80</f>
        <v>0.55530426073901928</v>
      </c>
      <c r="F83">
        <f t="shared" ref="F83:F87" si="13">IF(C$82="Al",J83,N83)</f>
        <v>1.863413248182662</v>
      </c>
      <c r="H83" s="2">
        <v>0.39</v>
      </c>
      <c r="I83" s="2">
        <v>1.6339999999999999</v>
      </c>
      <c r="J83" s="2">
        <f t="shared" si="6"/>
        <v>1.863413248182662</v>
      </c>
      <c r="L83">
        <v>0.443</v>
      </c>
      <c r="M83">
        <v>1.6080000000000001</v>
      </c>
      <c r="N83" s="2">
        <f t="shared" si="7"/>
        <v>1.8685899203715879</v>
      </c>
    </row>
    <row r="84" spans="1:14" x14ac:dyDescent="0.35">
      <c r="A84" s="25" t="s">
        <v>59</v>
      </c>
      <c r="B84" s="25" t="s">
        <v>14</v>
      </c>
      <c r="D84" s="23">
        <f>'Forshammar-Mg2Al'!D81</f>
        <v>0.53854280279231548</v>
      </c>
      <c r="F84">
        <f t="shared" si="13"/>
        <v>1.8753664371255714</v>
      </c>
      <c r="H84" s="2">
        <v>0.39</v>
      </c>
      <c r="I84" s="2">
        <v>1.6339999999999999</v>
      </c>
      <c r="J84" s="2">
        <f t="shared" si="6"/>
        <v>1.8753664371255714</v>
      </c>
      <c r="L84">
        <v>0.443</v>
      </c>
      <c r="M84">
        <v>1.6080000000000001</v>
      </c>
      <c r="N84" s="2">
        <f t="shared" si="7"/>
        <v>1.8821675170426364</v>
      </c>
    </row>
    <row r="85" spans="1:14" x14ac:dyDescent="0.35">
      <c r="A85" s="25" t="s">
        <v>59</v>
      </c>
      <c r="B85" s="25" t="s">
        <v>48</v>
      </c>
      <c r="D85" s="23">
        <f>'Forshammar-Mg2Al'!D82</f>
        <v>0.46874505158163876</v>
      </c>
      <c r="F85">
        <f t="shared" si="13"/>
        <v>1.9295015407678393</v>
      </c>
      <c r="H85" s="2">
        <v>0.39</v>
      </c>
      <c r="I85" s="2">
        <v>1.6339999999999999</v>
      </c>
      <c r="J85" s="2">
        <f t="shared" si="6"/>
        <v>1.9295015407678393</v>
      </c>
      <c r="L85">
        <v>0.443</v>
      </c>
      <c r="M85">
        <v>1.6080000000000001</v>
      </c>
      <c r="N85" s="2">
        <f t="shared" si="7"/>
        <v>1.9436594424619305</v>
      </c>
    </row>
    <row r="86" spans="1:14" x14ac:dyDescent="0.35">
      <c r="A86" s="25" t="s">
        <v>59</v>
      </c>
      <c r="B86" s="25" t="s">
        <v>31</v>
      </c>
      <c r="D86" s="23">
        <f>'Forshammar-Mg2Al'!D83</f>
        <v>0.54706713537137552</v>
      </c>
      <c r="F86">
        <f t="shared" si="13"/>
        <v>1.8692416626258987</v>
      </c>
      <c r="H86" s="2">
        <v>0.39</v>
      </c>
      <c r="I86" s="2">
        <v>1.6339999999999999</v>
      </c>
      <c r="J86" s="2">
        <f t="shared" si="6"/>
        <v>1.8692416626258987</v>
      </c>
      <c r="L86">
        <v>0.443</v>
      </c>
      <c r="M86">
        <v>1.6080000000000001</v>
      </c>
      <c r="N86" s="2">
        <f t="shared" si="7"/>
        <v>1.8752104013930082</v>
      </c>
    </row>
    <row r="87" spans="1:14" x14ac:dyDescent="0.35">
      <c r="A87" s="25" t="s">
        <v>59</v>
      </c>
      <c r="B87" s="25" t="s">
        <v>49</v>
      </c>
      <c r="D87" s="23">
        <f>'Forshammar-Mg2Al'!D84</f>
        <v>0.50857940615180453</v>
      </c>
      <c r="F87">
        <f t="shared" si="13"/>
        <v>1.8976922280437329</v>
      </c>
      <c r="H87" s="2">
        <v>0.39</v>
      </c>
      <c r="I87" s="2">
        <v>1.6339999999999999</v>
      </c>
      <c r="J87" s="2">
        <f t="shared" si="6"/>
        <v>1.8976922280437329</v>
      </c>
      <c r="L87">
        <v>0.443</v>
      </c>
      <c r="M87">
        <v>1.6080000000000001</v>
      </c>
      <c r="N87" s="2">
        <f t="shared" si="7"/>
        <v>1.9075273257009584</v>
      </c>
    </row>
    <row r="88" spans="1:14" x14ac:dyDescent="0.35">
      <c r="A88" s="25" t="s">
        <v>60</v>
      </c>
      <c r="B88" s="25" t="s">
        <v>16</v>
      </c>
      <c r="C88" t="str">
        <f>'Forshammar-Mg2Al'!C85</f>
        <v>Al</v>
      </c>
      <c r="D88" s="23">
        <f>'Forshammar-Mg2Al'!D85</f>
        <v>0.42821748477161148</v>
      </c>
      <c r="F88">
        <f>IF(C$88="Al",J88,N88)</f>
        <v>1.9647683874836961</v>
      </c>
      <c r="H88" s="2">
        <v>0.39</v>
      </c>
      <c r="I88" s="2">
        <v>1.6339999999999999</v>
      </c>
      <c r="J88" s="2">
        <f t="shared" si="6"/>
        <v>1.9647683874836961</v>
      </c>
      <c r="L88">
        <v>0.443</v>
      </c>
      <c r="M88">
        <v>1.6080000000000001</v>
      </c>
      <c r="N88" s="2">
        <f t="shared" si="7"/>
        <v>1.98371896321866</v>
      </c>
    </row>
    <row r="89" spans="1:14" x14ac:dyDescent="0.35">
      <c r="A89" s="25" t="s">
        <v>60</v>
      </c>
      <c r="B89" s="25" t="s">
        <v>13</v>
      </c>
      <c r="D89" s="23">
        <f>'Forshammar-Mg2Al'!D86</f>
        <v>0.55530426073901928</v>
      </c>
      <c r="F89">
        <f t="shared" ref="F89:F93" si="14">IF(C$88="Al",J89,N89)</f>
        <v>1.863413248182662</v>
      </c>
      <c r="H89" s="2">
        <v>0.39</v>
      </c>
      <c r="I89" s="2">
        <v>1.6339999999999999</v>
      </c>
      <c r="J89" s="2">
        <f t="shared" si="6"/>
        <v>1.863413248182662</v>
      </c>
      <c r="L89">
        <v>0.443</v>
      </c>
      <c r="M89">
        <v>1.6080000000000001</v>
      </c>
      <c r="N89" s="2">
        <f t="shared" si="7"/>
        <v>1.8685899203715879</v>
      </c>
    </row>
    <row r="90" spans="1:14" x14ac:dyDescent="0.35">
      <c r="A90" s="25" t="s">
        <v>60</v>
      </c>
      <c r="B90" s="25" t="s">
        <v>14</v>
      </c>
      <c r="D90" s="23">
        <f>'Forshammar-Mg2Al'!D87</f>
        <v>0.53854280279231548</v>
      </c>
      <c r="F90">
        <f t="shared" si="14"/>
        <v>1.8753664371255714</v>
      </c>
      <c r="H90" s="2">
        <v>0.39</v>
      </c>
      <c r="I90" s="2">
        <v>1.6339999999999999</v>
      </c>
      <c r="J90" s="2">
        <f t="shared" si="6"/>
        <v>1.8753664371255714</v>
      </c>
      <c r="L90">
        <v>0.443</v>
      </c>
      <c r="M90">
        <v>1.6080000000000001</v>
      </c>
      <c r="N90" s="2">
        <f t="shared" si="7"/>
        <v>1.8821675170426364</v>
      </c>
    </row>
    <row r="91" spans="1:14" x14ac:dyDescent="0.35">
      <c r="A91" s="25" t="s">
        <v>60</v>
      </c>
      <c r="B91" s="25" t="s">
        <v>48</v>
      </c>
      <c r="D91" s="23">
        <f>'Forshammar-Mg2Al'!D88</f>
        <v>0.46874505158163876</v>
      </c>
      <c r="F91">
        <f t="shared" si="14"/>
        <v>1.9295015407678393</v>
      </c>
      <c r="H91" s="2">
        <v>0.39</v>
      </c>
      <c r="I91" s="2">
        <v>1.6339999999999999</v>
      </c>
      <c r="J91" s="2">
        <f t="shared" si="6"/>
        <v>1.9295015407678393</v>
      </c>
      <c r="L91">
        <v>0.443</v>
      </c>
      <c r="M91">
        <v>1.6080000000000001</v>
      </c>
      <c r="N91" s="2">
        <f t="shared" si="7"/>
        <v>1.9436594424619305</v>
      </c>
    </row>
    <row r="92" spans="1:14" x14ac:dyDescent="0.35">
      <c r="A92" s="25" t="s">
        <v>60</v>
      </c>
      <c r="B92" s="25" t="s">
        <v>31</v>
      </c>
      <c r="D92" s="23">
        <f>'Forshammar-Mg2Al'!D89</f>
        <v>0.54706713537137552</v>
      </c>
      <c r="F92">
        <f t="shared" si="14"/>
        <v>1.8692416626258987</v>
      </c>
      <c r="H92" s="2">
        <v>0.39</v>
      </c>
      <c r="I92" s="2">
        <v>1.6339999999999999</v>
      </c>
      <c r="J92" s="2">
        <f t="shared" si="6"/>
        <v>1.8692416626258987</v>
      </c>
      <c r="L92">
        <v>0.443</v>
      </c>
      <c r="M92">
        <v>1.6080000000000001</v>
      </c>
      <c r="N92" s="2">
        <f t="shared" si="7"/>
        <v>1.8752104013930082</v>
      </c>
    </row>
    <row r="93" spans="1:14" x14ac:dyDescent="0.35">
      <c r="A93" s="25" t="s">
        <v>60</v>
      </c>
      <c r="B93" s="25" t="s">
        <v>49</v>
      </c>
      <c r="D93" s="23">
        <f>'Forshammar-Mg2Al'!D90</f>
        <v>0.50857940615180453</v>
      </c>
      <c r="F93">
        <f t="shared" si="14"/>
        <v>1.8976922280437329</v>
      </c>
      <c r="H93" s="2">
        <v>0.39</v>
      </c>
      <c r="I93" s="2">
        <v>1.6339999999999999</v>
      </c>
      <c r="J93" s="2">
        <f t="shared" si="6"/>
        <v>1.8976922280437329</v>
      </c>
      <c r="L93">
        <v>0.443</v>
      </c>
      <c r="M93">
        <v>1.6080000000000001</v>
      </c>
      <c r="N93" s="2">
        <f t="shared" si="7"/>
        <v>1.9075273257009584</v>
      </c>
    </row>
    <row r="94" spans="1:14" x14ac:dyDescent="0.35">
      <c r="A94" s="25" t="s">
        <v>61</v>
      </c>
      <c r="B94" s="25" t="s">
        <v>16</v>
      </c>
      <c r="C94" t="str">
        <f>'Forshammar-Mg2Al'!C91</f>
        <v>Al</v>
      </c>
      <c r="D94" s="23">
        <f>'Forshammar-Mg2Al'!D91</f>
        <v>0.42821748477161148</v>
      </c>
      <c r="F94">
        <f>IF(C$94="Al",J94,N94)</f>
        <v>1.9647683874836961</v>
      </c>
      <c r="H94" s="2">
        <v>0.39</v>
      </c>
      <c r="I94" s="2">
        <v>1.6339999999999999</v>
      </c>
      <c r="J94" s="2">
        <f t="shared" si="6"/>
        <v>1.9647683874836961</v>
      </c>
      <c r="L94">
        <v>0.443</v>
      </c>
      <c r="M94">
        <v>1.6080000000000001</v>
      </c>
      <c r="N94" s="2">
        <f t="shared" si="7"/>
        <v>1.98371896321866</v>
      </c>
    </row>
    <row r="95" spans="1:14" x14ac:dyDescent="0.35">
      <c r="A95" s="25" t="s">
        <v>61</v>
      </c>
      <c r="B95" s="25" t="s">
        <v>13</v>
      </c>
      <c r="D95" s="23">
        <f>'Forshammar-Mg2Al'!D92</f>
        <v>0.55530426073901928</v>
      </c>
      <c r="F95">
        <f t="shared" ref="F95:F99" si="15">IF(C$94="Al",J95,N95)</f>
        <v>1.863413248182662</v>
      </c>
      <c r="H95" s="2">
        <v>0.39</v>
      </c>
      <c r="I95" s="2">
        <v>1.6339999999999999</v>
      </c>
      <c r="J95" s="2">
        <f t="shared" si="6"/>
        <v>1.863413248182662</v>
      </c>
      <c r="L95">
        <v>0.443</v>
      </c>
      <c r="M95">
        <v>1.6080000000000001</v>
      </c>
      <c r="N95" s="2">
        <f t="shared" si="7"/>
        <v>1.8685899203715879</v>
      </c>
    </row>
    <row r="96" spans="1:14" x14ac:dyDescent="0.35">
      <c r="A96" s="25" t="s">
        <v>61</v>
      </c>
      <c r="B96" s="25" t="s">
        <v>14</v>
      </c>
      <c r="D96" s="23">
        <f>'Forshammar-Mg2Al'!D93</f>
        <v>0.53854280279231548</v>
      </c>
      <c r="F96">
        <f t="shared" si="15"/>
        <v>1.8753664371255714</v>
      </c>
      <c r="H96" s="2">
        <v>0.39</v>
      </c>
      <c r="I96" s="2">
        <v>1.6339999999999999</v>
      </c>
      <c r="J96" s="2">
        <f t="shared" si="6"/>
        <v>1.8753664371255714</v>
      </c>
      <c r="L96">
        <v>0.443</v>
      </c>
      <c r="M96">
        <v>1.6080000000000001</v>
      </c>
      <c r="N96" s="2">
        <f t="shared" si="7"/>
        <v>1.8821675170426364</v>
      </c>
    </row>
    <row r="97" spans="1:14" x14ac:dyDescent="0.35">
      <c r="A97" s="25" t="s">
        <v>61</v>
      </c>
      <c r="B97" s="25" t="s">
        <v>48</v>
      </c>
      <c r="D97" s="23">
        <f>'Forshammar-Mg2Al'!D94</f>
        <v>0.46874505158163876</v>
      </c>
      <c r="F97">
        <f t="shared" si="15"/>
        <v>1.9295015407678393</v>
      </c>
      <c r="H97" s="2">
        <v>0.39</v>
      </c>
      <c r="I97" s="2">
        <v>1.6339999999999999</v>
      </c>
      <c r="J97" s="2">
        <f t="shared" si="6"/>
        <v>1.9295015407678393</v>
      </c>
      <c r="L97">
        <v>0.443</v>
      </c>
      <c r="M97">
        <v>1.6080000000000001</v>
      </c>
      <c r="N97" s="2">
        <f t="shared" si="7"/>
        <v>1.9436594424619305</v>
      </c>
    </row>
    <row r="98" spans="1:14" x14ac:dyDescent="0.35">
      <c r="A98" s="25" t="s">
        <v>61</v>
      </c>
      <c r="B98" s="25" t="s">
        <v>31</v>
      </c>
      <c r="D98" s="23">
        <f>'Forshammar-Mg2Al'!D95</f>
        <v>0.54706713537137552</v>
      </c>
      <c r="F98">
        <f t="shared" si="15"/>
        <v>1.8692416626258987</v>
      </c>
      <c r="H98" s="2">
        <v>0.39</v>
      </c>
      <c r="I98" s="2">
        <v>1.6339999999999999</v>
      </c>
      <c r="J98" s="2">
        <f t="shared" si="6"/>
        <v>1.8692416626258987</v>
      </c>
      <c r="L98">
        <v>0.443</v>
      </c>
      <c r="M98">
        <v>1.6080000000000001</v>
      </c>
      <c r="N98" s="2">
        <f t="shared" si="7"/>
        <v>1.8752104013930082</v>
      </c>
    </row>
    <row r="99" spans="1:14" x14ac:dyDescent="0.35">
      <c r="A99" s="25" t="s">
        <v>61</v>
      </c>
      <c r="B99" s="25" t="s">
        <v>49</v>
      </c>
      <c r="D99" s="23">
        <f>'Forshammar-Mg2Al'!D96</f>
        <v>0.50857940615180453</v>
      </c>
      <c r="F99">
        <f t="shared" si="15"/>
        <v>1.8976922280437329</v>
      </c>
      <c r="H99" s="2">
        <v>0.39</v>
      </c>
      <c r="I99" s="2">
        <v>1.6339999999999999</v>
      </c>
      <c r="J99" s="2">
        <f t="shared" si="6"/>
        <v>1.8976922280437329</v>
      </c>
      <c r="L99">
        <v>0.443</v>
      </c>
      <c r="M99">
        <v>1.6080000000000001</v>
      </c>
      <c r="N99" s="2">
        <f t="shared" si="7"/>
        <v>1.9075273257009584</v>
      </c>
    </row>
    <row r="100" spans="1:14" x14ac:dyDescent="0.35">
      <c r="A100" s="25" t="s">
        <v>62</v>
      </c>
      <c r="B100" s="25" t="s">
        <v>16</v>
      </c>
      <c r="C100" t="str">
        <f>'Forshammar-Mg2Al'!C97</f>
        <v>Mg</v>
      </c>
      <c r="D100" s="23">
        <f>'Forshammar-Mg2Al'!D97</f>
        <v>0.2839220801541476</v>
      </c>
      <c r="F100">
        <f>IF(C$100="Al",J100,N100)</f>
        <v>2.165761561745374</v>
      </c>
      <c r="H100" s="2">
        <v>0.39</v>
      </c>
      <c r="I100" s="2">
        <v>1.6339999999999999</v>
      </c>
      <c r="J100" s="2">
        <f t="shared" si="6"/>
        <v>2.1250316232069881</v>
      </c>
      <c r="L100">
        <v>0.443</v>
      </c>
      <c r="M100">
        <v>1.6080000000000001</v>
      </c>
      <c r="N100" s="2">
        <f t="shared" si="7"/>
        <v>2.165761561745374</v>
      </c>
    </row>
    <row r="101" spans="1:14" x14ac:dyDescent="0.35">
      <c r="A101" s="25" t="s">
        <v>62</v>
      </c>
      <c r="B101" s="25" t="s">
        <v>13</v>
      </c>
      <c r="D101" s="23">
        <f>'Forshammar-Mg2Al'!D98</f>
        <v>0.36536529266073814</v>
      </c>
      <c r="F101">
        <f t="shared" ref="F101:F105" si="16">IF(C$100="Al",J101,N101)</f>
        <v>2.0540379274575393</v>
      </c>
      <c r="H101" s="2">
        <v>0.39</v>
      </c>
      <c r="I101" s="2">
        <v>1.6339999999999999</v>
      </c>
      <c r="J101" s="2">
        <f t="shared" si="6"/>
        <v>2.0266744733824837</v>
      </c>
      <c r="L101">
        <v>0.443</v>
      </c>
      <c r="M101">
        <v>1.6080000000000001</v>
      </c>
      <c r="N101" s="2">
        <f t="shared" si="7"/>
        <v>2.0540379274575393</v>
      </c>
    </row>
    <row r="102" spans="1:14" x14ac:dyDescent="0.35">
      <c r="A102" s="25" t="s">
        <v>62</v>
      </c>
      <c r="B102" s="25" t="s">
        <v>14</v>
      </c>
      <c r="D102" s="23">
        <f>'Forshammar-Mg2Al'!D99</f>
        <v>0.35465838380316944</v>
      </c>
      <c r="F102">
        <f t="shared" si="16"/>
        <v>2.06721391161819</v>
      </c>
      <c r="H102" s="2">
        <v>0.39</v>
      </c>
      <c r="I102" s="2">
        <v>1.6339999999999999</v>
      </c>
      <c r="J102" s="2">
        <f t="shared" si="6"/>
        <v>2.0382740982643206</v>
      </c>
      <c r="L102">
        <v>0.443</v>
      </c>
      <c r="M102">
        <v>1.6080000000000001</v>
      </c>
      <c r="N102" s="2">
        <f t="shared" si="7"/>
        <v>2.06721391161819</v>
      </c>
    </row>
    <row r="103" spans="1:14" x14ac:dyDescent="0.35">
      <c r="A103" s="25" t="s">
        <v>62</v>
      </c>
      <c r="B103" s="25" t="s">
        <v>48</v>
      </c>
      <c r="D103" s="23">
        <f>'Forshammar-Mg2Al'!D100</f>
        <v>0.30996298202151712</v>
      </c>
      <c r="F103">
        <f t="shared" si="16"/>
        <v>2.1268869638498993</v>
      </c>
      <c r="H103" s="2">
        <v>0.39</v>
      </c>
      <c r="I103" s="2">
        <v>1.6339999999999999</v>
      </c>
      <c r="J103" s="2">
        <f t="shared" si="6"/>
        <v>2.0908079365721459</v>
      </c>
      <c r="L103">
        <v>0.443</v>
      </c>
      <c r="M103">
        <v>1.6080000000000001</v>
      </c>
      <c r="N103" s="2">
        <f t="shared" si="7"/>
        <v>2.1268869638498993</v>
      </c>
    </row>
    <row r="104" spans="1:14" x14ac:dyDescent="0.35">
      <c r="A104" s="25" t="s">
        <v>62</v>
      </c>
      <c r="B104" s="25" t="s">
        <v>31</v>
      </c>
      <c r="D104" s="23">
        <f>'Forshammar-Mg2Al'!D101</f>
        <v>0.36010478236927446</v>
      </c>
      <c r="F104">
        <f t="shared" si="16"/>
        <v>2.0604625808912451</v>
      </c>
      <c r="H104" s="2">
        <v>0.39</v>
      </c>
      <c r="I104" s="2">
        <v>1.6339999999999999</v>
      </c>
      <c r="J104" s="2">
        <f t="shared" si="6"/>
        <v>2.032330488820735</v>
      </c>
      <c r="L104">
        <v>0.443</v>
      </c>
      <c r="M104">
        <v>1.6080000000000001</v>
      </c>
      <c r="N104" s="2">
        <f t="shared" si="7"/>
        <v>2.0604625808912451</v>
      </c>
    </row>
    <row r="105" spans="1:14" x14ac:dyDescent="0.35">
      <c r="A105" s="25" t="s">
        <v>62</v>
      </c>
      <c r="B105" s="25" t="s">
        <v>49</v>
      </c>
      <c r="D105" s="23">
        <f>'Forshammar-Mg2Al'!D102</f>
        <v>0.33549353305859436</v>
      </c>
      <c r="F105">
        <f t="shared" si="16"/>
        <v>2.0918236010422162</v>
      </c>
      <c r="H105" s="2">
        <v>0.39</v>
      </c>
      <c r="I105" s="2">
        <v>1.6339999999999999</v>
      </c>
      <c r="J105" s="2">
        <f t="shared" si="6"/>
        <v>2.0599395133328766</v>
      </c>
      <c r="L105">
        <v>0.443</v>
      </c>
      <c r="M105">
        <v>1.6080000000000001</v>
      </c>
      <c r="N105" s="2">
        <f t="shared" si="7"/>
        <v>2.0918236010422162</v>
      </c>
    </row>
    <row r="106" spans="1:14" x14ac:dyDescent="0.35">
      <c r="A106" s="25" t="s">
        <v>63</v>
      </c>
      <c r="B106" s="25" t="s">
        <v>16</v>
      </c>
      <c r="C106" t="str">
        <f>'Forshammar-Mg2Al'!C103</f>
        <v>Al</v>
      </c>
      <c r="D106" s="23">
        <f>'Forshammar-Mg2Al'!D103</f>
        <v>0.42821748477161148</v>
      </c>
      <c r="F106">
        <f>IF(C$106="Al",J106,N106)</f>
        <v>1.9647683874836961</v>
      </c>
      <c r="H106" s="2">
        <v>0.39</v>
      </c>
      <c r="I106" s="2">
        <v>1.6339999999999999</v>
      </c>
      <c r="J106" s="2">
        <f t="shared" si="6"/>
        <v>1.9647683874836961</v>
      </c>
      <c r="L106">
        <v>0.443</v>
      </c>
      <c r="M106">
        <v>1.6080000000000001</v>
      </c>
      <c r="N106" s="2">
        <f t="shared" si="7"/>
        <v>1.98371896321866</v>
      </c>
    </row>
    <row r="107" spans="1:14" x14ac:dyDescent="0.35">
      <c r="A107" s="25" t="s">
        <v>63</v>
      </c>
      <c r="B107" s="25" t="s">
        <v>13</v>
      </c>
      <c r="D107" s="23">
        <f>'Forshammar-Mg2Al'!D104</f>
        <v>0.55530426073901928</v>
      </c>
      <c r="F107">
        <f t="shared" ref="F107:F111" si="17">IF(C$106="Al",J107,N107)</f>
        <v>1.863413248182662</v>
      </c>
      <c r="H107" s="2">
        <v>0.39</v>
      </c>
      <c r="I107" s="2">
        <v>1.6339999999999999</v>
      </c>
      <c r="J107" s="2">
        <f t="shared" si="6"/>
        <v>1.863413248182662</v>
      </c>
      <c r="L107">
        <v>0.443</v>
      </c>
      <c r="M107">
        <v>1.6080000000000001</v>
      </c>
      <c r="N107" s="2">
        <f t="shared" si="7"/>
        <v>1.8685899203715879</v>
      </c>
    </row>
    <row r="108" spans="1:14" x14ac:dyDescent="0.35">
      <c r="A108" s="25" t="s">
        <v>63</v>
      </c>
      <c r="B108" s="25" t="s">
        <v>14</v>
      </c>
      <c r="D108" s="23">
        <f>'Forshammar-Mg2Al'!D105</f>
        <v>0.53854280279231548</v>
      </c>
      <c r="F108">
        <f t="shared" si="17"/>
        <v>1.8753664371255714</v>
      </c>
      <c r="H108" s="2">
        <v>0.39</v>
      </c>
      <c r="I108" s="2">
        <v>1.6339999999999999</v>
      </c>
      <c r="J108" s="2">
        <f t="shared" si="6"/>
        <v>1.8753664371255714</v>
      </c>
      <c r="L108">
        <v>0.443</v>
      </c>
      <c r="M108">
        <v>1.6080000000000001</v>
      </c>
      <c r="N108" s="2">
        <f t="shared" si="7"/>
        <v>1.8821675170426364</v>
      </c>
    </row>
    <row r="109" spans="1:14" x14ac:dyDescent="0.35">
      <c r="A109" s="25" t="s">
        <v>63</v>
      </c>
      <c r="B109" s="25" t="s">
        <v>48</v>
      </c>
      <c r="D109" s="23">
        <f>'Forshammar-Mg2Al'!D106</f>
        <v>0.46874505158163876</v>
      </c>
      <c r="F109">
        <f t="shared" si="17"/>
        <v>1.9295015407678393</v>
      </c>
      <c r="H109" s="2">
        <v>0.39</v>
      </c>
      <c r="I109" s="2">
        <v>1.6339999999999999</v>
      </c>
      <c r="J109" s="2">
        <f t="shared" si="6"/>
        <v>1.9295015407678393</v>
      </c>
      <c r="L109">
        <v>0.443</v>
      </c>
      <c r="M109">
        <v>1.6080000000000001</v>
      </c>
      <c r="N109" s="2">
        <f t="shared" si="7"/>
        <v>1.9436594424619305</v>
      </c>
    </row>
    <row r="110" spans="1:14" x14ac:dyDescent="0.35">
      <c r="A110" s="25" t="s">
        <v>63</v>
      </c>
      <c r="B110" s="25" t="s">
        <v>31</v>
      </c>
      <c r="D110" s="23">
        <f>'Forshammar-Mg2Al'!D107</f>
        <v>0.54706713537137552</v>
      </c>
      <c r="F110">
        <f t="shared" si="17"/>
        <v>1.8692416626258987</v>
      </c>
      <c r="H110" s="2">
        <v>0.39</v>
      </c>
      <c r="I110" s="2">
        <v>1.6339999999999999</v>
      </c>
      <c r="J110" s="2">
        <f t="shared" si="6"/>
        <v>1.8692416626258987</v>
      </c>
      <c r="L110">
        <v>0.443</v>
      </c>
      <c r="M110">
        <v>1.6080000000000001</v>
      </c>
      <c r="N110" s="2">
        <f t="shared" si="7"/>
        <v>1.8752104013930082</v>
      </c>
    </row>
    <row r="111" spans="1:14" x14ac:dyDescent="0.35">
      <c r="A111" s="25" t="s">
        <v>63</v>
      </c>
      <c r="B111" s="25" t="s">
        <v>49</v>
      </c>
      <c r="D111" s="23">
        <f>'Forshammar-Mg2Al'!D108</f>
        <v>0.50857940615180453</v>
      </c>
      <c r="F111">
        <f t="shared" si="17"/>
        <v>1.8976922280437329</v>
      </c>
      <c r="H111" s="2">
        <v>0.39</v>
      </c>
      <c r="I111" s="2">
        <v>1.6339999999999999</v>
      </c>
      <c r="J111" s="2">
        <f t="shared" ref="J111:J153" si="18">I111-(H111*LN(D111))</f>
        <v>1.8976922280437329</v>
      </c>
      <c r="L111">
        <v>0.443</v>
      </c>
      <c r="M111">
        <v>1.6080000000000001</v>
      </c>
      <c r="N111" s="2">
        <f t="shared" ref="N111:N153" si="19">M111-(L111*LN(D111))</f>
        <v>1.9075273257009584</v>
      </c>
    </row>
    <row r="112" spans="1:14" x14ac:dyDescent="0.35">
      <c r="A112" s="25" t="s">
        <v>64</v>
      </c>
      <c r="B112" s="25" t="s">
        <v>16</v>
      </c>
      <c r="C112" t="str">
        <f>'Forshammar-Mg2Al'!C109</f>
        <v>Al</v>
      </c>
      <c r="D112" s="23">
        <f>'Forshammar-Mg2Al'!D109</f>
        <v>0.42821748477161148</v>
      </c>
      <c r="F112">
        <f>IF(C$112="Al",J112,N112)</f>
        <v>1.9647683874836961</v>
      </c>
      <c r="H112" s="2">
        <v>0.39</v>
      </c>
      <c r="I112" s="2">
        <v>1.6339999999999999</v>
      </c>
      <c r="J112" s="2">
        <f t="shared" si="18"/>
        <v>1.9647683874836961</v>
      </c>
      <c r="L112">
        <v>0.443</v>
      </c>
      <c r="M112">
        <v>1.6080000000000001</v>
      </c>
      <c r="N112" s="2">
        <f t="shared" si="19"/>
        <v>1.98371896321866</v>
      </c>
    </row>
    <row r="113" spans="1:14" x14ac:dyDescent="0.35">
      <c r="A113" s="25" t="s">
        <v>64</v>
      </c>
      <c r="B113" s="25" t="s">
        <v>13</v>
      </c>
      <c r="D113" s="23">
        <f>'Forshammar-Mg2Al'!D110</f>
        <v>0.55530426073901928</v>
      </c>
      <c r="F113">
        <f t="shared" ref="F113:F117" si="20">IF(C$112="Al",J113,N113)</f>
        <v>1.863413248182662</v>
      </c>
      <c r="H113" s="2">
        <v>0.39</v>
      </c>
      <c r="I113" s="2">
        <v>1.6339999999999999</v>
      </c>
      <c r="J113" s="2">
        <f t="shared" si="18"/>
        <v>1.863413248182662</v>
      </c>
      <c r="L113">
        <v>0.443</v>
      </c>
      <c r="M113">
        <v>1.6080000000000001</v>
      </c>
      <c r="N113" s="2">
        <f t="shared" si="19"/>
        <v>1.8685899203715879</v>
      </c>
    </row>
    <row r="114" spans="1:14" x14ac:dyDescent="0.35">
      <c r="A114" s="25" t="s">
        <v>64</v>
      </c>
      <c r="B114" s="25" t="s">
        <v>14</v>
      </c>
      <c r="D114" s="23">
        <f>'Forshammar-Mg2Al'!D111</f>
        <v>0.53854280279231548</v>
      </c>
      <c r="F114">
        <f t="shared" si="20"/>
        <v>1.8753664371255714</v>
      </c>
      <c r="H114" s="2">
        <v>0.39</v>
      </c>
      <c r="I114" s="2">
        <v>1.6339999999999999</v>
      </c>
      <c r="J114" s="2">
        <f t="shared" si="18"/>
        <v>1.8753664371255714</v>
      </c>
      <c r="L114">
        <v>0.443</v>
      </c>
      <c r="M114">
        <v>1.6080000000000001</v>
      </c>
      <c r="N114" s="2">
        <f t="shared" si="19"/>
        <v>1.8821675170426364</v>
      </c>
    </row>
    <row r="115" spans="1:14" x14ac:dyDescent="0.35">
      <c r="A115" s="25" t="s">
        <v>64</v>
      </c>
      <c r="B115" s="25" t="s">
        <v>48</v>
      </c>
      <c r="D115" s="23">
        <f>'Forshammar-Mg2Al'!D112</f>
        <v>0.46874505158163876</v>
      </c>
      <c r="F115">
        <f t="shared" si="20"/>
        <v>1.9295015407678393</v>
      </c>
      <c r="H115" s="2">
        <v>0.39</v>
      </c>
      <c r="I115" s="2">
        <v>1.6339999999999999</v>
      </c>
      <c r="J115" s="2">
        <f t="shared" si="18"/>
        <v>1.9295015407678393</v>
      </c>
      <c r="L115">
        <v>0.443</v>
      </c>
      <c r="M115">
        <v>1.6080000000000001</v>
      </c>
      <c r="N115" s="2">
        <f t="shared" si="19"/>
        <v>1.9436594424619305</v>
      </c>
    </row>
    <row r="116" spans="1:14" x14ac:dyDescent="0.35">
      <c r="A116" s="25" t="s">
        <v>64</v>
      </c>
      <c r="B116" s="25" t="s">
        <v>31</v>
      </c>
      <c r="D116" s="23">
        <f>'Forshammar-Mg2Al'!D113</f>
        <v>0.54706713537137552</v>
      </c>
      <c r="F116">
        <f t="shared" si="20"/>
        <v>1.8692416626258987</v>
      </c>
      <c r="H116" s="2">
        <v>0.39</v>
      </c>
      <c r="I116" s="2">
        <v>1.6339999999999999</v>
      </c>
      <c r="J116" s="2">
        <f t="shared" si="18"/>
        <v>1.8692416626258987</v>
      </c>
      <c r="L116">
        <v>0.443</v>
      </c>
      <c r="M116">
        <v>1.6080000000000001</v>
      </c>
      <c r="N116" s="2">
        <f t="shared" si="19"/>
        <v>1.8752104013930082</v>
      </c>
    </row>
    <row r="117" spans="1:14" x14ac:dyDescent="0.35">
      <c r="A117" s="25" t="s">
        <v>64</v>
      </c>
      <c r="B117" s="25" t="s">
        <v>49</v>
      </c>
      <c r="D117" s="23">
        <f>'Forshammar-Mg2Al'!D114</f>
        <v>0.50857940615180453</v>
      </c>
      <c r="F117">
        <f t="shared" si="20"/>
        <v>1.8976922280437329</v>
      </c>
      <c r="H117" s="2">
        <v>0.39</v>
      </c>
      <c r="I117" s="2">
        <v>1.6339999999999999</v>
      </c>
      <c r="J117" s="2">
        <f t="shared" si="18"/>
        <v>1.8976922280437329</v>
      </c>
      <c r="L117">
        <v>0.443</v>
      </c>
      <c r="M117">
        <v>1.6080000000000001</v>
      </c>
      <c r="N117" s="2">
        <f t="shared" si="19"/>
        <v>1.9075273257009584</v>
      </c>
    </row>
    <row r="118" spans="1:14" x14ac:dyDescent="0.35">
      <c r="A118" s="25" t="s">
        <v>65</v>
      </c>
      <c r="B118" s="25" t="s">
        <v>16</v>
      </c>
      <c r="C118" t="str">
        <f>'Forshammar-Mg2Al'!C115</f>
        <v>Al</v>
      </c>
      <c r="D118" s="23">
        <f>'Forshammar-Mg2Al'!D115</f>
        <v>0.42821748477161148</v>
      </c>
      <c r="F118">
        <f>IF(C$118="Al",J118,N118)</f>
        <v>1.9647683874836961</v>
      </c>
      <c r="H118" s="2">
        <v>0.39</v>
      </c>
      <c r="I118" s="2">
        <v>1.6339999999999999</v>
      </c>
      <c r="J118" s="2">
        <f t="shared" si="18"/>
        <v>1.9647683874836961</v>
      </c>
      <c r="L118">
        <v>0.443</v>
      </c>
      <c r="M118">
        <v>1.6080000000000001</v>
      </c>
      <c r="N118" s="2">
        <f t="shared" si="19"/>
        <v>1.98371896321866</v>
      </c>
    </row>
    <row r="119" spans="1:14" x14ac:dyDescent="0.35">
      <c r="A119" s="25" t="s">
        <v>65</v>
      </c>
      <c r="B119" s="25" t="s">
        <v>13</v>
      </c>
      <c r="D119" s="23">
        <f>'Forshammar-Mg2Al'!D116</f>
        <v>0.55530426073901928</v>
      </c>
      <c r="F119">
        <f t="shared" ref="F119:F123" si="21">IF(C$118="Al",J119,N119)</f>
        <v>1.863413248182662</v>
      </c>
      <c r="H119" s="2">
        <v>0.39</v>
      </c>
      <c r="I119" s="2">
        <v>1.6339999999999999</v>
      </c>
      <c r="J119" s="2">
        <f t="shared" si="18"/>
        <v>1.863413248182662</v>
      </c>
      <c r="L119">
        <v>0.443</v>
      </c>
      <c r="M119">
        <v>1.6080000000000001</v>
      </c>
      <c r="N119" s="2">
        <f t="shared" si="19"/>
        <v>1.8685899203715879</v>
      </c>
    </row>
    <row r="120" spans="1:14" x14ac:dyDescent="0.35">
      <c r="A120" s="25" t="s">
        <v>65</v>
      </c>
      <c r="B120" s="25" t="s">
        <v>14</v>
      </c>
      <c r="D120" s="23">
        <f>'Forshammar-Mg2Al'!D117</f>
        <v>0.53854280279231548</v>
      </c>
      <c r="F120">
        <f t="shared" si="21"/>
        <v>1.8753664371255714</v>
      </c>
      <c r="H120" s="2">
        <v>0.39</v>
      </c>
      <c r="I120" s="2">
        <v>1.6339999999999999</v>
      </c>
      <c r="J120" s="2">
        <f t="shared" si="18"/>
        <v>1.8753664371255714</v>
      </c>
      <c r="L120">
        <v>0.443</v>
      </c>
      <c r="M120">
        <v>1.6080000000000001</v>
      </c>
      <c r="N120" s="2">
        <f t="shared" si="19"/>
        <v>1.8821675170426364</v>
      </c>
    </row>
    <row r="121" spans="1:14" x14ac:dyDescent="0.35">
      <c r="A121" s="25" t="s">
        <v>65</v>
      </c>
      <c r="B121" s="25" t="s">
        <v>48</v>
      </c>
      <c r="D121" s="23">
        <f>'Forshammar-Mg2Al'!D118</f>
        <v>0.46874505158163876</v>
      </c>
      <c r="F121">
        <f t="shared" si="21"/>
        <v>1.9295015407678393</v>
      </c>
      <c r="H121" s="2">
        <v>0.39</v>
      </c>
      <c r="I121" s="2">
        <v>1.6339999999999999</v>
      </c>
      <c r="J121" s="2">
        <f t="shared" si="18"/>
        <v>1.9295015407678393</v>
      </c>
      <c r="L121">
        <v>0.443</v>
      </c>
      <c r="M121">
        <v>1.6080000000000001</v>
      </c>
      <c r="N121" s="2">
        <f t="shared" si="19"/>
        <v>1.9436594424619305</v>
      </c>
    </row>
    <row r="122" spans="1:14" x14ac:dyDescent="0.35">
      <c r="A122" s="25" t="s">
        <v>65</v>
      </c>
      <c r="B122" s="25" t="s">
        <v>31</v>
      </c>
      <c r="D122" s="23">
        <f>'Forshammar-Mg2Al'!D119</f>
        <v>0.54706713537137552</v>
      </c>
      <c r="F122">
        <f t="shared" si="21"/>
        <v>1.8692416626258987</v>
      </c>
      <c r="H122" s="2">
        <v>0.39</v>
      </c>
      <c r="I122" s="2">
        <v>1.6339999999999999</v>
      </c>
      <c r="J122" s="2">
        <f t="shared" si="18"/>
        <v>1.8692416626258987</v>
      </c>
      <c r="L122">
        <v>0.443</v>
      </c>
      <c r="M122">
        <v>1.6080000000000001</v>
      </c>
      <c r="N122" s="2">
        <f t="shared" si="19"/>
        <v>1.8752104013930082</v>
      </c>
    </row>
    <row r="123" spans="1:14" x14ac:dyDescent="0.35">
      <c r="A123" s="25" t="s">
        <v>65</v>
      </c>
      <c r="B123" s="25" t="s">
        <v>49</v>
      </c>
      <c r="D123" s="23">
        <f>'Forshammar-Mg2Al'!D120</f>
        <v>0.50857940615180453</v>
      </c>
      <c r="F123">
        <f t="shared" si="21"/>
        <v>1.8976922280437329</v>
      </c>
      <c r="H123" s="2">
        <v>0.39</v>
      </c>
      <c r="I123" s="2">
        <v>1.6339999999999999</v>
      </c>
      <c r="J123" s="2">
        <f t="shared" si="18"/>
        <v>1.8976922280437329</v>
      </c>
      <c r="L123">
        <v>0.443</v>
      </c>
      <c r="M123">
        <v>1.6080000000000001</v>
      </c>
      <c r="N123" s="2">
        <f t="shared" si="19"/>
        <v>1.9075273257009584</v>
      </c>
    </row>
    <row r="124" spans="1:14" x14ac:dyDescent="0.35">
      <c r="A124" s="25" t="s">
        <v>66</v>
      </c>
      <c r="B124" s="25" t="s">
        <v>16</v>
      </c>
      <c r="C124" t="str">
        <f>'Forshammar-Mg2Al'!C121</f>
        <v>Al</v>
      </c>
      <c r="D124" s="23">
        <f>'Forshammar-Mg2Al'!D121</f>
        <v>0.42821748477161148</v>
      </c>
      <c r="F124">
        <f>IF(C$124="Al",J124,N124)</f>
        <v>1.9647683874836961</v>
      </c>
      <c r="H124" s="2">
        <v>0.39</v>
      </c>
      <c r="I124" s="2">
        <v>1.6339999999999999</v>
      </c>
      <c r="J124" s="2">
        <f t="shared" si="18"/>
        <v>1.9647683874836961</v>
      </c>
      <c r="L124">
        <v>0.443</v>
      </c>
      <c r="M124">
        <v>1.6080000000000001</v>
      </c>
      <c r="N124" s="2">
        <f t="shared" si="19"/>
        <v>1.98371896321866</v>
      </c>
    </row>
    <row r="125" spans="1:14" x14ac:dyDescent="0.35">
      <c r="A125" s="25" t="s">
        <v>66</v>
      </c>
      <c r="B125" s="25" t="s">
        <v>13</v>
      </c>
      <c r="D125" s="23">
        <f>'Forshammar-Mg2Al'!D122</f>
        <v>0.55530426073901928</v>
      </c>
      <c r="F125">
        <f t="shared" ref="F125:F129" si="22">IF(C$124="Al",J125,N125)</f>
        <v>1.863413248182662</v>
      </c>
      <c r="H125" s="2">
        <v>0.39</v>
      </c>
      <c r="I125" s="2">
        <v>1.6339999999999999</v>
      </c>
      <c r="J125" s="2">
        <f t="shared" si="18"/>
        <v>1.863413248182662</v>
      </c>
      <c r="L125">
        <v>0.443</v>
      </c>
      <c r="M125">
        <v>1.6080000000000001</v>
      </c>
      <c r="N125" s="2">
        <f t="shared" si="19"/>
        <v>1.8685899203715879</v>
      </c>
    </row>
    <row r="126" spans="1:14" x14ac:dyDescent="0.35">
      <c r="A126" s="25" t="s">
        <v>66</v>
      </c>
      <c r="B126" s="25" t="s">
        <v>14</v>
      </c>
      <c r="D126" s="23">
        <f>'Forshammar-Mg2Al'!D123</f>
        <v>0.53854280279231548</v>
      </c>
      <c r="F126">
        <f t="shared" si="22"/>
        <v>1.8753664371255714</v>
      </c>
      <c r="H126" s="2">
        <v>0.39</v>
      </c>
      <c r="I126" s="2">
        <v>1.6339999999999999</v>
      </c>
      <c r="J126" s="2">
        <f t="shared" si="18"/>
        <v>1.8753664371255714</v>
      </c>
      <c r="L126">
        <v>0.443</v>
      </c>
      <c r="M126">
        <v>1.6080000000000001</v>
      </c>
      <c r="N126" s="2">
        <f t="shared" si="19"/>
        <v>1.8821675170426364</v>
      </c>
    </row>
    <row r="127" spans="1:14" x14ac:dyDescent="0.35">
      <c r="A127" s="25" t="s">
        <v>66</v>
      </c>
      <c r="B127" s="25" t="s">
        <v>48</v>
      </c>
      <c r="D127" s="23">
        <f>'Forshammar-Mg2Al'!D124</f>
        <v>0.46874505158163876</v>
      </c>
      <c r="F127">
        <f t="shared" si="22"/>
        <v>1.9295015407678393</v>
      </c>
      <c r="H127" s="2">
        <v>0.39</v>
      </c>
      <c r="I127" s="2">
        <v>1.6339999999999999</v>
      </c>
      <c r="J127" s="2">
        <f t="shared" si="18"/>
        <v>1.9295015407678393</v>
      </c>
      <c r="L127">
        <v>0.443</v>
      </c>
      <c r="M127">
        <v>1.6080000000000001</v>
      </c>
      <c r="N127" s="2">
        <f t="shared" si="19"/>
        <v>1.9436594424619305</v>
      </c>
    </row>
    <row r="128" spans="1:14" x14ac:dyDescent="0.35">
      <c r="A128" s="25" t="s">
        <v>66</v>
      </c>
      <c r="B128" s="25" t="s">
        <v>31</v>
      </c>
      <c r="D128" s="23">
        <f>'Forshammar-Mg2Al'!D125</f>
        <v>0.54706713537137552</v>
      </c>
      <c r="F128">
        <f t="shared" si="22"/>
        <v>1.8692416626258987</v>
      </c>
      <c r="H128" s="2">
        <v>0.39</v>
      </c>
      <c r="I128" s="2">
        <v>1.6339999999999999</v>
      </c>
      <c r="J128" s="2">
        <f t="shared" si="18"/>
        <v>1.8692416626258987</v>
      </c>
      <c r="L128">
        <v>0.443</v>
      </c>
      <c r="M128">
        <v>1.6080000000000001</v>
      </c>
      <c r="N128" s="2">
        <f t="shared" si="19"/>
        <v>1.8752104013930082</v>
      </c>
    </row>
    <row r="129" spans="1:14" x14ac:dyDescent="0.35">
      <c r="A129" s="25" t="s">
        <v>66</v>
      </c>
      <c r="B129" s="25" t="s">
        <v>49</v>
      </c>
      <c r="D129" s="23">
        <f>'Forshammar-Mg2Al'!D126</f>
        <v>0.50857940615180453</v>
      </c>
      <c r="F129">
        <f t="shared" si="22"/>
        <v>1.8976922280437329</v>
      </c>
      <c r="H129" s="2">
        <v>0.39</v>
      </c>
      <c r="I129" s="2">
        <v>1.6339999999999999</v>
      </c>
      <c r="J129" s="2">
        <f t="shared" si="18"/>
        <v>1.8976922280437329</v>
      </c>
      <c r="L129">
        <v>0.443</v>
      </c>
      <c r="M129">
        <v>1.6080000000000001</v>
      </c>
      <c r="N129" s="2">
        <f t="shared" si="19"/>
        <v>1.9075273257009584</v>
      </c>
    </row>
    <row r="130" spans="1:14" x14ac:dyDescent="0.35">
      <c r="A130" s="25" t="s">
        <v>67</v>
      </c>
      <c r="B130" s="25" t="s">
        <v>16</v>
      </c>
      <c r="C130" t="str">
        <f>'Forshammar-Mg2Al'!C127</f>
        <v>Al</v>
      </c>
      <c r="D130" s="23">
        <f>'Forshammar-Mg2Al'!D127</f>
        <v>0.42821748477161148</v>
      </c>
      <c r="F130">
        <f>IF(C$130="Al",J130,N130)</f>
        <v>1.9647683874836961</v>
      </c>
      <c r="H130" s="2">
        <v>0.39</v>
      </c>
      <c r="I130" s="2">
        <v>1.6339999999999999</v>
      </c>
      <c r="J130" s="2">
        <f t="shared" si="18"/>
        <v>1.9647683874836961</v>
      </c>
      <c r="L130">
        <v>0.443</v>
      </c>
      <c r="M130">
        <v>1.6080000000000001</v>
      </c>
      <c r="N130" s="2">
        <f t="shared" si="19"/>
        <v>1.98371896321866</v>
      </c>
    </row>
    <row r="131" spans="1:14" x14ac:dyDescent="0.35">
      <c r="A131" s="25" t="s">
        <v>67</v>
      </c>
      <c r="B131" s="25" t="s">
        <v>13</v>
      </c>
      <c r="D131" s="23">
        <f>'Forshammar-Mg2Al'!D128</f>
        <v>0.55530426073901928</v>
      </c>
      <c r="F131">
        <f t="shared" ref="F131:F135" si="23">IF(C$130="Al",J131,N131)</f>
        <v>1.863413248182662</v>
      </c>
      <c r="H131" s="2">
        <v>0.39</v>
      </c>
      <c r="I131" s="2">
        <v>1.6339999999999999</v>
      </c>
      <c r="J131" s="2">
        <f t="shared" si="18"/>
        <v>1.863413248182662</v>
      </c>
      <c r="L131">
        <v>0.443</v>
      </c>
      <c r="M131">
        <v>1.6080000000000001</v>
      </c>
      <c r="N131" s="2">
        <f t="shared" si="19"/>
        <v>1.8685899203715879</v>
      </c>
    </row>
    <row r="132" spans="1:14" x14ac:dyDescent="0.35">
      <c r="A132" s="25" t="s">
        <v>67</v>
      </c>
      <c r="B132" s="25" t="s">
        <v>14</v>
      </c>
      <c r="D132" s="23">
        <f>'Forshammar-Mg2Al'!D129</f>
        <v>0.53854280279231548</v>
      </c>
      <c r="F132">
        <f t="shared" si="23"/>
        <v>1.8753664371255714</v>
      </c>
      <c r="H132" s="2">
        <v>0.39</v>
      </c>
      <c r="I132" s="2">
        <v>1.6339999999999999</v>
      </c>
      <c r="J132" s="2">
        <f t="shared" si="18"/>
        <v>1.8753664371255714</v>
      </c>
      <c r="L132">
        <v>0.443</v>
      </c>
      <c r="M132">
        <v>1.6080000000000001</v>
      </c>
      <c r="N132" s="2">
        <f t="shared" si="19"/>
        <v>1.8821675170426364</v>
      </c>
    </row>
    <row r="133" spans="1:14" x14ac:dyDescent="0.35">
      <c r="A133" s="25" t="s">
        <v>67</v>
      </c>
      <c r="B133" s="25" t="s">
        <v>48</v>
      </c>
      <c r="D133" s="23">
        <f>'Forshammar-Mg2Al'!D130</f>
        <v>0.46874505158163876</v>
      </c>
      <c r="F133">
        <f t="shared" si="23"/>
        <v>1.9295015407678393</v>
      </c>
      <c r="H133" s="2">
        <v>0.39</v>
      </c>
      <c r="I133" s="2">
        <v>1.6339999999999999</v>
      </c>
      <c r="J133" s="2">
        <f t="shared" si="18"/>
        <v>1.9295015407678393</v>
      </c>
      <c r="L133">
        <v>0.443</v>
      </c>
      <c r="M133">
        <v>1.6080000000000001</v>
      </c>
      <c r="N133" s="2">
        <f t="shared" si="19"/>
        <v>1.9436594424619305</v>
      </c>
    </row>
    <row r="134" spans="1:14" x14ac:dyDescent="0.35">
      <c r="A134" s="25" t="s">
        <v>67</v>
      </c>
      <c r="B134" s="25" t="s">
        <v>31</v>
      </c>
      <c r="D134" s="23">
        <f>'Forshammar-Mg2Al'!D131</f>
        <v>0.54706713537137552</v>
      </c>
      <c r="F134">
        <f t="shared" si="23"/>
        <v>1.8692416626258987</v>
      </c>
      <c r="H134" s="2">
        <v>0.39</v>
      </c>
      <c r="I134" s="2">
        <v>1.6339999999999999</v>
      </c>
      <c r="J134" s="2">
        <f t="shared" si="18"/>
        <v>1.8692416626258987</v>
      </c>
      <c r="L134">
        <v>0.443</v>
      </c>
      <c r="M134">
        <v>1.6080000000000001</v>
      </c>
      <c r="N134" s="2">
        <f t="shared" si="19"/>
        <v>1.8752104013930082</v>
      </c>
    </row>
    <row r="135" spans="1:14" x14ac:dyDescent="0.35">
      <c r="A135" s="25" t="s">
        <v>67</v>
      </c>
      <c r="B135" s="25" t="s">
        <v>49</v>
      </c>
      <c r="D135" s="23">
        <f>'Forshammar-Mg2Al'!D132</f>
        <v>0.50857940615180453</v>
      </c>
      <c r="F135">
        <f t="shared" si="23"/>
        <v>1.8976922280437329</v>
      </c>
      <c r="H135" s="2">
        <v>0.39</v>
      </c>
      <c r="I135" s="2">
        <v>1.6339999999999999</v>
      </c>
      <c r="J135" s="2">
        <f t="shared" si="18"/>
        <v>1.8976922280437329</v>
      </c>
      <c r="L135">
        <v>0.443</v>
      </c>
      <c r="M135">
        <v>1.6080000000000001</v>
      </c>
      <c r="N135" s="2">
        <f t="shared" si="19"/>
        <v>1.9075273257009584</v>
      </c>
    </row>
    <row r="136" spans="1:14" x14ac:dyDescent="0.35">
      <c r="A136" s="25" t="s">
        <v>68</v>
      </c>
      <c r="B136" s="25" t="s">
        <v>16</v>
      </c>
      <c r="C136" t="str">
        <f>'Forshammar-Mg2Al'!C133</f>
        <v>Al</v>
      </c>
      <c r="D136" s="23">
        <f>'Forshammar-Mg2Al'!D133</f>
        <v>0.42821748477161148</v>
      </c>
      <c r="F136">
        <f>IF(C$136="Al",J136,N136)</f>
        <v>1.9647683874836961</v>
      </c>
      <c r="H136" s="2">
        <v>0.39</v>
      </c>
      <c r="I136" s="2">
        <v>1.6339999999999999</v>
      </c>
      <c r="J136" s="2">
        <f t="shared" si="18"/>
        <v>1.9647683874836961</v>
      </c>
      <c r="L136">
        <v>0.443</v>
      </c>
      <c r="M136">
        <v>1.6080000000000001</v>
      </c>
      <c r="N136" s="2">
        <f t="shared" si="19"/>
        <v>1.98371896321866</v>
      </c>
    </row>
    <row r="137" spans="1:14" x14ac:dyDescent="0.35">
      <c r="A137" s="25" t="s">
        <v>68</v>
      </c>
      <c r="B137" s="25" t="s">
        <v>13</v>
      </c>
      <c r="D137" s="23">
        <f>'Forshammar-Mg2Al'!D134</f>
        <v>0.55530426073901928</v>
      </c>
      <c r="F137">
        <f t="shared" ref="F137:F141" si="24">IF(C$136="Al",J137,N137)</f>
        <v>1.863413248182662</v>
      </c>
      <c r="H137" s="2">
        <v>0.39</v>
      </c>
      <c r="I137" s="2">
        <v>1.6339999999999999</v>
      </c>
      <c r="J137" s="2">
        <f t="shared" si="18"/>
        <v>1.863413248182662</v>
      </c>
      <c r="L137">
        <v>0.443</v>
      </c>
      <c r="M137">
        <v>1.6080000000000001</v>
      </c>
      <c r="N137" s="2">
        <f t="shared" si="19"/>
        <v>1.8685899203715879</v>
      </c>
    </row>
    <row r="138" spans="1:14" x14ac:dyDescent="0.35">
      <c r="A138" s="25" t="s">
        <v>68</v>
      </c>
      <c r="B138" s="25" t="s">
        <v>14</v>
      </c>
      <c r="D138" s="23">
        <f>'Forshammar-Mg2Al'!D135</f>
        <v>0.53854280279231548</v>
      </c>
      <c r="F138">
        <f t="shared" si="24"/>
        <v>1.8753664371255714</v>
      </c>
      <c r="H138" s="2">
        <v>0.39</v>
      </c>
      <c r="I138" s="2">
        <v>1.6339999999999999</v>
      </c>
      <c r="J138" s="2">
        <f t="shared" si="18"/>
        <v>1.8753664371255714</v>
      </c>
      <c r="L138">
        <v>0.443</v>
      </c>
      <c r="M138">
        <v>1.6080000000000001</v>
      </c>
      <c r="N138" s="2">
        <f t="shared" si="19"/>
        <v>1.8821675170426364</v>
      </c>
    </row>
    <row r="139" spans="1:14" x14ac:dyDescent="0.35">
      <c r="A139" s="25" t="s">
        <v>68</v>
      </c>
      <c r="B139" s="25" t="s">
        <v>48</v>
      </c>
      <c r="D139" s="23">
        <f>'Forshammar-Mg2Al'!D136</f>
        <v>0.46874505158163876</v>
      </c>
      <c r="F139">
        <f t="shared" si="24"/>
        <v>1.9295015407678393</v>
      </c>
      <c r="H139" s="2">
        <v>0.39</v>
      </c>
      <c r="I139" s="2">
        <v>1.6339999999999999</v>
      </c>
      <c r="J139" s="2">
        <f t="shared" si="18"/>
        <v>1.9295015407678393</v>
      </c>
      <c r="L139">
        <v>0.443</v>
      </c>
      <c r="M139">
        <v>1.6080000000000001</v>
      </c>
      <c r="N139" s="2">
        <f t="shared" si="19"/>
        <v>1.9436594424619305</v>
      </c>
    </row>
    <row r="140" spans="1:14" x14ac:dyDescent="0.35">
      <c r="A140" s="25" t="s">
        <v>68</v>
      </c>
      <c r="B140" s="25" t="s">
        <v>31</v>
      </c>
      <c r="D140" s="23">
        <f>'Forshammar-Mg2Al'!D137</f>
        <v>0.54706713537137552</v>
      </c>
      <c r="F140">
        <f t="shared" si="24"/>
        <v>1.8692416626258987</v>
      </c>
      <c r="H140" s="2">
        <v>0.39</v>
      </c>
      <c r="I140" s="2">
        <v>1.6339999999999999</v>
      </c>
      <c r="J140" s="2">
        <f t="shared" si="18"/>
        <v>1.8692416626258987</v>
      </c>
      <c r="L140">
        <v>0.443</v>
      </c>
      <c r="M140">
        <v>1.6080000000000001</v>
      </c>
      <c r="N140" s="2">
        <f t="shared" si="19"/>
        <v>1.8752104013930082</v>
      </c>
    </row>
    <row r="141" spans="1:14" x14ac:dyDescent="0.35">
      <c r="A141" s="25" t="s">
        <v>68</v>
      </c>
      <c r="B141" s="25" t="s">
        <v>49</v>
      </c>
      <c r="D141" s="23">
        <f>'Forshammar-Mg2Al'!D138</f>
        <v>0.50857940615180453</v>
      </c>
      <c r="F141">
        <f t="shared" si="24"/>
        <v>1.8976922280437329</v>
      </c>
      <c r="H141" s="2">
        <v>0.39</v>
      </c>
      <c r="I141" s="2">
        <v>1.6339999999999999</v>
      </c>
      <c r="J141" s="2">
        <f t="shared" si="18"/>
        <v>1.8976922280437329</v>
      </c>
      <c r="L141">
        <v>0.443</v>
      </c>
      <c r="M141">
        <v>1.6080000000000001</v>
      </c>
      <c r="N141" s="2">
        <f t="shared" si="19"/>
        <v>1.9075273257009584</v>
      </c>
    </row>
    <row r="142" spans="1:14" x14ac:dyDescent="0.35">
      <c r="A142" s="25" t="s">
        <v>69</v>
      </c>
      <c r="B142" s="25" t="s">
        <v>16</v>
      </c>
      <c r="C142" t="str">
        <f>'Forshammar-Mg2Al'!C139</f>
        <v>Al</v>
      </c>
      <c r="D142" s="23">
        <f>'Forshammar-Mg2Al'!D139</f>
        <v>0.42821748477161148</v>
      </c>
      <c r="F142">
        <f>IF(C$142="Al",J142,N142)</f>
        <v>1.9647683874836961</v>
      </c>
      <c r="H142" s="2">
        <v>0.39</v>
      </c>
      <c r="I142" s="2">
        <v>1.6339999999999999</v>
      </c>
      <c r="J142" s="2">
        <f t="shared" si="18"/>
        <v>1.9647683874836961</v>
      </c>
      <c r="L142">
        <v>0.443</v>
      </c>
      <c r="M142">
        <v>1.6080000000000001</v>
      </c>
      <c r="N142" s="2">
        <f t="shared" si="19"/>
        <v>1.98371896321866</v>
      </c>
    </row>
    <row r="143" spans="1:14" x14ac:dyDescent="0.35">
      <c r="A143" s="25" t="s">
        <v>69</v>
      </c>
      <c r="B143" s="25" t="s">
        <v>13</v>
      </c>
      <c r="D143" s="23">
        <f>'Forshammar-Mg2Al'!D140</f>
        <v>0.55530426073901928</v>
      </c>
      <c r="F143">
        <f t="shared" ref="F143:F147" si="25">IF(C$142="Al",J143,N143)</f>
        <v>1.863413248182662</v>
      </c>
      <c r="H143" s="2">
        <v>0.39</v>
      </c>
      <c r="I143" s="2">
        <v>1.6339999999999999</v>
      </c>
      <c r="J143" s="2">
        <f t="shared" si="18"/>
        <v>1.863413248182662</v>
      </c>
      <c r="L143">
        <v>0.443</v>
      </c>
      <c r="M143">
        <v>1.6080000000000001</v>
      </c>
      <c r="N143" s="2">
        <f t="shared" si="19"/>
        <v>1.8685899203715879</v>
      </c>
    </row>
    <row r="144" spans="1:14" x14ac:dyDescent="0.35">
      <c r="A144" s="25" t="s">
        <v>69</v>
      </c>
      <c r="B144" s="25" t="s">
        <v>14</v>
      </c>
      <c r="D144" s="23">
        <f>'Forshammar-Mg2Al'!D141</f>
        <v>0.53854280279231548</v>
      </c>
      <c r="F144">
        <f t="shared" si="25"/>
        <v>1.8753664371255714</v>
      </c>
      <c r="H144" s="2">
        <v>0.39</v>
      </c>
      <c r="I144" s="2">
        <v>1.6339999999999999</v>
      </c>
      <c r="J144" s="2">
        <f t="shared" si="18"/>
        <v>1.8753664371255714</v>
      </c>
      <c r="L144">
        <v>0.443</v>
      </c>
      <c r="M144">
        <v>1.6080000000000001</v>
      </c>
      <c r="N144" s="2">
        <f t="shared" si="19"/>
        <v>1.8821675170426364</v>
      </c>
    </row>
    <row r="145" spans="1:18" x14ac:dyDescent="0.35">
      <c r="A145" s="25" t="s">
        <v>69</v>
      </c>
      <c r="B145" s="25" t="s">
        <v>48</v>
      </c>
      <c r="D145" s="23">
        <f>'Forshammar-Mg2Al'!D142</f>
        <v>0.46874505158163876</v>
      </c>
      <c r="F145">
        <f t="shared" si="25"/>
        <v>1.9295015407678393</v>
      </c>
      <c r="H145" s="2">
        <v>0.39</v>
      </c>
      <c r="I145" s="2">
        <v>1.6339999999999999</v>
      </c>
      <c r="J145" s="2">
        <f t="shared" si="18"/>
        <v>1.9295015407678393</v>
      </c>
      <c r="L145">
        <v>0.443</v>
      </c>
      <c r="M145">
        <v>1.6080000000000001</v>
      </c>
      <c r="N145" s="2">
        <f t="shared" si="19"/>
        <v>1.9436594424619305</v>
      </c>
    </row>
    <row r="146" spans="1:18" x14ac:dyDescent="0.35">
      <c r="A146" s="25" t="s">
        <v>69</v>
      </c>
      <c r="B146" s="25" t="s">
        <v>31</v>
      </c>
      <c r="D146" s="23">
        <f>'Forshammar-Mg2Al'!D143</f>
        <v>0.54706713537137552</v>
      </c>
      <c r="F146">
        <f t="shared" si="25"/>
        <v>1.8692416626258987</v>
      </c>
      <c r="H146" s="2">
        <v>0.39</v>
      </c>
      <c r="I146" s="2">
        <v>1.6339999999999999</v>
      </c>
      <c r="J146" s="2">
        <f t="shared" si="18"/>
        <v>1.8692416626258987</v>
      </c>
      <c r="L146">
        <v>0.443</v>
      </c>
      <c r="M146">
        <v>1.6080000000000001</v>
      </c>
      <c r="N146" s="2">
        <f t="shared" si="19"/>
        <v>1.8752104013930082</v>
      </c>
    </row>
    <row r="147" spans="1:18" x14ac:dyDescent="0.35">
      <c r="A147" s="25" t="s">
        <v>69</v>
      </c>
      <c r="B147" s="25" t="s">
        <v>49</v>
      </c>
      <c r="D147" s="23">
        <f>'Forshammar-Mg2Al'!D144</f>
        <v>0.50857940615180453</v>
      </c>
      <c r="F147">
        <f t="shared" si="25"/>
        <v>1.8976922280437329</v>
      </c>
      <c r="H147" s="2">
        <v>0.39</v>
      </c>
      <c r="I147" s="2">
        <v>1.6339999999999999</v>
      </c>
      <c r="J147" s="2">
        <f t="shared" si="18"/>
        <v>1.8976922280437329</v>
      </c>
      <c r="L147">
        <v>0.443</v>
      </c>
      <c r="M147">
        <v>1.6080000000000001</v>
      </c>
      <c r="N147" s="2">
        <f t="shared" si="19"/>
        <v>1.9075273257009584</v>
      </c>
    </row>
    <row r="148" spans="1:18" x14ac:dyDescent="0.35">
      <c r="A148" s="25" t="s">
        <v>70</v>
      </c>
      <c r="B148" s="25" t="s">
        <v>16</v>
      </c>
      <c r="C148" t="str">
        <f>'Forshammar-Mg2Al'!C145</f>
        <v>Al</v>
      </c>
      <c r="D148" s="23">
        <f>'Forshammar-Mg2Al'!D145</f>
        <v>0.42821748477161148</v>
      </c>
      <c r="F148">
        <f>IF(C$148="Al",J148,N148)</f>
        <v>1.9647683874836961</v>
      </c>
      <c r="H148" s="2">
        <v>0.39</v>
      </c>
      <c r="I148" s="2">
        <v>1.6339999999999999</v>
      </c>
      <c r="J148" s="2">
        <f t="shared" si="18"/>
        <v>1.9647683874836961</v>
      </c>
      <c r="L148">
        <v>0.443</v>
      </c>
      <c r="M148">
        <v>1.6080000000000001</v>
      </c>
      <c r="N148" s="2">
        <f t="shared" si="19"/>
        <v>1.98371896321866</v>
      </c>
    </row>
    <row r="149" spans="1:18" x14ac:dyDescent="0.35">
      <c r="A149" s="25" t="s">
        <v>70</v>
      </c>
      <c r="B149" s="25" t="s">
        <v>13</v>
      </c>
      <c r="D149" s="23">
        <f>'Forshammar-Mg2Al'!D146</f>
        <v>0.55530426073901928</v>
      </c>
      <c r="F149">
        <f t="shared" ref="F149:F153" si="26">IF(C$148="Al",J149,N149)</f>
        <v>1.863413248182662</v>
      </c>
      <c r="H149" s="2">
        <v>0.39</v>
      </c>
      <c r="I149" s="2">
        <v>1.6339999999999999</v>
      </c>
      <c r="J149" s="2">
        <f t="shared" si="18"/>
        <v>1.863413248182662</v>
      </c>
      <c r="L149">
        <v>0.443</v>
      </c>
      <c r="M149">
        <v>1.6080000000000001</v>
      </c>
      <c r="N149" s="2">
        <f t="shared" si="19"/>
        <v>1.8685899203715879</v>
      </c>
    </row>
    <row r="150" spans="1:18" x14ac:dyDescent="0.35">
      <c r="A150" s="25" t="s">
        <v>70</v>
      </c>
      <c r="B150" s="25" t="s">
        <v>14</v>
      </c>
      <c r="D150" s="23">
        <f>'Forshammar-Mg2Al'!D147</f>
        <v>0.53854280279231548</v>
      </c>
      <c r="F150">
        <f t="shared" si="26"/>
        <v>1.8753664371255714</v>
      </c>
      <c r="H150" s="2">
        <v>0.39</v>
      </c>
      <c r="I150" s="2">
        <v>1.6339999999999999</v>
      </c>
      <c r="J150" s="2">
        <f t="shared" si="18"/>
        <v>1.8753664371255714</v>
      </c>
      <c r="L150">
        <v>0.443</v>
      </c>
      <c r="M150">
        <v>1.6080000000000001</v>
      </c>
      <c r="N150" s="2">
        <f t="shared" si="19"/>
        <v>1.8821675170426364</v>
      </c>
    </row>
    <row r="151" spans="1:18" x14ac:dyDescent="0.35">
      <c r="A151" s="25" t="s">
        <v>70</v>
      </c>
      <c r="B151" s="25" t="s">
        <v>48</v>
      </c>
      <c r="D151" s="23">
        <f>'Forshammar-Mg2Al'!D148</f>
        <v>0.46874505158163876</v>
      </c>
      <c r="F151">
        <f t="shared" si="26"/>
        <v>1.9295015407678393</v>
      </c>
      <c r="H151" s="2">
        <v>0.39</v>
      </c>
      <c r="I151" s="2">
        <v>1.6339999999999999</v>
      </c>
      <c r="J151" s="2">
        <f t="shared" si="18"/>
        <v>1.9295015407678393</v>
      </c>
      <c r="L151">
        <v>0.443</v>
      </c>
      <c r="M151">
        <v>1.6080000000000001</v>
      </c>
      <c r="N151" s="2">
        <f t="shared" si="19"/>
        <v>1.9436594424619305</v>
      </c>
    </row>
    <row r="152" spans="1:18" x14ac:dyDescent="0.35">
      <c r="A152" s="25" t="s">
        <v>70</v>
      </c>
      <c r="B152" s="25" t="s">
        <v>31</v>
      </c>
      <c r="D152" s="23">
        <f>'Forshammar-Mg2Al'!D149</f>
        <v>0.54706713537137552</v>
      </c>
      <c r="F152">
        <f t="shared" si="26"/>
        <v>1.8692416626258987</v>
      </c>
      <c r="H152" s="2">
        <v>0.39</v>
      </c>
      <c r="I152" s="2">
        <v>1.6339999999999999</v>
      </c>
      <c r="J152" s="2">
        <f t="shared" si="18"/>
        <v>1.8692416626258987</v>
      </c>
      <c r="L152">
        <v>0.443</v>
      </c>
      <c r="M152">
        <v>1.6080000000000001</v>
      </c>
      <c r="N152" s="2">
        <f t="shared" si="19"/>
        <v>1.8752104013930082</v>
      </c>
    </row>
    <row r="153" spans="1:18" x14ac:dyDescent="0.35">
      <c r="A153" s="25" t="s">
        <v>70</v>
      </c>
      <c r="B153" s="25" t="s">
        <v>49</v>
      </c>
      <c r="D153" s="23">
        <f>'Forshammar-Mg2Al'!D150</f>
        <v>0.50857940615180453</v>
      </c>
      <c r="F153">
        <f t="shared" si="26"/>
        <v>1.8976922280437329</v>
      </c>
      <c r="H153" s="2">
        <v>0.39</v>
      </c>
      <c r="I153" s="2">
        <v>1.6339999999999999</v>
      </c>
      <c r="J153" s="2">
        <f t="shared" si="18"/>
        <v>1.8976922280437329</v>
      </c>
      <c r="L153">
        <v>0.443</v>
      </c>
      <c r="M153">
        <v>1.6080000000000001</v>
      </c>
      <c r="N153" s="2">
        <f t="shared" si="19"/>
        <v>1.9075273257009584</v>
      </c>
    </row>
    <row r="154" spans="1:18" x14ac:dyDescent="0.35">
      <c r="A154" s="25"/>
      <c r="B154" s="25"/>
      <c r="D154" s="23"/>
      <c r="J154" t="s">
        <v>27</v>
      </c>
      <c r="N154" t="s">
        <v>28</v>
      </c>
      <c r="R154" t="s">
        <v>29</v>
      </c>
    </row>
    <row r="155" spans="1:18" x14ac:dyDescent="0.35">
      <c r="A155" s="27" t="s">
        <v>6</v>
      </c>
      <c r="B155" s="27" t="s">
        <v>15</v>
      </c>
      <c r="C155" t="s">
        <v>29</v>
      </c>
      <c r="D155" s="23">
        <f>'Forshammar-Mg2Al'!D151</f>
        <v>0.30317525883956165</v>
      </c>
      <c r="F155">
        <f>IF(C$155="Al",J155,IF(C$155="Mg",N155,R155))</f>
        <v>2.1914695702185139</v>
      </c>
      <c r="H155" s="2">
        <v>0.39</v>
      </c>
      <c r="I155" s="2">
        <v>1.6339999999999999</v>
      </c>
      <c r="J155" s="2">
        <f>I155-(H155*LN(D155))</f>
        <v>2.0994432491839379</v>
      </c>
      <c r="L155">
        <v>0.443</v>
      </c>
      <c r="M155">
        <v>1.6080000000000001</v>
      </c>
      <c r="N155" s="2">
        <f>M155-(L155*LN(D155))</f>
        <v>2.1366957933038067</v>
      </c>
      <c r="P155" s="11">
        <v>0.44700000000000001</v>
      </c>
      <c r="Q155" s="11">
        <v>1.6579999999999999</v>
      </c>
      <c r="R155" s="2">
        <f>Q155-(P155*LN(D155))</f>
        <v>2.1914695702185139</v>
      </c>
    </row>
    <row r="156" spans="1:18" x14ac:dyDescent="0.35">
      <c r="A156" s="27" t="s">
        <v>6</v>
      </c>
      <c r="B156" s="27" t="s">
        <v>10</v>
      </c>
      <c r="D156" s="23">
        <f>'Forshammar-Mg2Al'!D152</f>
        <v>0.3567841823059778</v>
      </c>
      <c r="F156">
        <f t="shared" ref="F156:F160" si="27">IF(C$155="Al",J156,IF(C$155="Mg",N156,R156))</f>
        <v>2.1186890224783936</v>
      </c>
      <c r="H156" s="2">
        <v>0.39</v>
      </c>
      <c r="I156" s="2">
        <v>1.6339999999999999</v>
      </c>
      <c r="J156" s="2">
        <f t="shared" ref="J156:J172" si="28">I156-(H156*LN(D156))</f>
        <v>2.0359434424308129</v>
      </c>
      <c r="L156">
        <v>0.443</v>
      </c>
      <c r="M156">
        <v>1.6080000000000001</v>
      </c>
      <c r="N156" s="2">
        <f t="shared" ref="N156:N172" si="29">M156-(L156*LN(D156))</f>
        <v>2.0645665256329493</v>
      </c>
      <c r="P156" s="11">
        <v>0.44700000000000001</v>
      </c>
      <c r="Q156" s="11">
        <v>1.6579999999999999</v>
      </c>
      <c r="R156" s="2">
        <f t="shared" ref="R156:R172" si="30">Q156-(P156*LN(D156))</f>
        <v>2.1186890224783936</v>
      </c>
    </row>
    <row r="157" spans="1:18" x14ac:dyDescent="0.35">
      <c r="A157" s="27" t="s">
        <v>6</v>
      </c>
      <c r="B157" s="27" t="s">
        <v>10</v>
      </c>
      <c r="D157" s="23">
        <f>'Forshammar-Mg2Al'!D153</f>
        <v>0.3567841823059778</v>
      </c>
      <c r="F157">
        <f t="shared" si="27"/>
        <v>2.1186890224783936</v>
      </c>
      <c r="H157" s="2">
        <v>0.39</v>
      </c>
      <c r="I157" s="2">
        <v>1.6339999999999999</v>
      </c>
      <c r="J157" s="2">
        <f t="shared" si="28"/>
        <v>2.0359434424308129</v>
      </c>
      <c r="L157">
        <v>0.443</v>
      </c>
      <c r="M157">
        <v>1.6080000000000001</v>
      </c>
      <c r="N157" s="2">
        <f t="shared" si="29"/>
        <v>2.0645665256329493</v>
      </c>
      <c r="P157" s="11">
        <v>0.44700000000000001</v>
      </c>
      <c r="Q157" s="11">
        <v>1.6579999999999999</v>
      </c>
      <c r="R157" s="2">
        <f t="shared" si="30"/>
        <v>2.1186890224783936</v>
      </c>
    </row>
    <row r="158" spans="1:18" x14ac:dyDescent="0.35">
      <c r="A158" s="27" t="s">
        <v>6</v>
      </c>
      <c r="B158" s="27" t="s">
        <v>16</v>
      </c>
      <c r="D158" s="23">
        <f>'Forshammar-Mg2Al'!D154</f>
        <v>0.26160104566823761</v>
      </c>
      <c r="F158">
        <f t="shared" si="27"/>
        <v>2.2573977940053394</v>
      </c>
      <c r="H158" s="2">
        <v>0.39</v>
      </c>
      <c r="I158" s="2">
        <v>1.6339999999999999</v>
      </c>
      <c r="J158" s="2">
        <f t="shared" si="28"/>
        <v>2.1569645182596924</v>
      </c>
      <c r="L158">
        <v>0.443</v>
      </c>
      <c r="M158">
        <v>1.6080000000000001</v>
      </c>
      <c r="N158" s="2">
        <f t="shared" si="29"/>
        <v>2.2020340553565223</v>
      </c>
      <c r="P158" s="11">
        <v>0.44700000000000001</v>
      </c>
      <c r="Q158" s="11">
        <v>1.6579999999999999</v>
      </c>
      <c r="R158" s="2">
        <f t="shared" si="30"/>
        <v>2.2573977940053394</v>
      </c>
    </row>
    <row r="159" spans="1:18" x14ac:dyDescent="0.35">
      <c r="A159" s="27" t="s">
        <v>6</v>
      </c>
      <c r="B159" s="27" t="s">
        <v>13</v>
      </c>
      <c r="D159" s="23">
        <f>'Forshammar-Mg2Al'!D155</f>
        <v>0.3433711857957718</v>
      </c>
      <c r="F159">
        <f t="shared" si="27"/>
        <v>2.1358176294480291</v>
      </c>
      <c r="H159" s="2">
        <v>0.39</v>
      </c>
      <c r="I159" s="2">
        <v>1.6339999999999999</v>
      </c>
      <c r="J159" s="2">
        <f t="shared" si="28"/>
        <v>2.0508878646190856</v>
      </c>
      <c r="L159">
        <v>0.443</v>
      </c>
      <c r="M159">
        <v>1.6080000000000001</v>
      </c>
      <c r="N159" s="2">
        <f t="shared" si="29"/>
        <v>2.0815418564775769</v>
      </c>
      <c r="P159" s="11">
        <v>0.44700000000000001</v>
      </c>
      <c r="Q159" s="11">
        <v>1.6579999999999999</v>
      </c>
      <c r="R159" s="2">
        <f t="shared" si="30"/>
        <v>2.1358176294480291</v>
      </c>
    </row>
    <row r="160" spans="1:18" x14ac:dyDescent="0.35">
      <c r="A160" s="27" t="s">
        <v>6</v>
      </c>
      <c r="B160" s="27" t="s">
        <v>13</v>
      </c>
      <c r="D160" s="23">
        <f>'Forshammar-Mg2Al'!D156</f>
        <v>0.3433711857957718</v>
      </c>
      <c r="F160">
        <f t="shared" si="27"/>
        <v>2.1358176294480291</v>
      </c>
      <c r="H160" s="2">
        <v>0.39</v>
      </c>
      <c r="I160" s="2">
        <v>1.6339999999999999</v>
      </c>
      <c r="J160" s="2">
        <f t="shared" si="28"/>
        <v>2.0508878646190856</v>
      </c>
      <c r="L160">
        <v>0.443</v>
      </c>
      <c r="M160">
        <v>1.6080000000000001</v>
      </c>
      <c r="N160" s="2">
        <f t="shared" si="29"/>
        <v>2.0815418564775769</v>
      </c>
      <c r="P160" s="11">
        <v>0.44700000000000001</v>
      </c>
      <c r="Q160" s="11">
        <v>1.6579999999999999</v>
      </c>
      <c r="R160" s="2">
        <f t="shared" si="30"/>
        <v>2.1358176294480291</v>
      </c>
    </row>
    <row r="161" spans="1:18" x14ac:dyDescent="0.35">
      <c r="A161" s="27" t="s">
        <v>8</v>
      </c>
      <c r="B161" s="27" t="s">
        <v>15</v>
      </c>
      <c r="C161" t="str">
        <f>'Forshammar-Mg2Al'!C157</f>
        <v>Al</v>
      </c>
      <c r="D161" s="23">
        <f>'Forshammar-Mg2Al'!D157</f>
        <v>0.43840106217974595</v>
      </c>
      <c r="F161">
        <f>IF(C$161="Al",J161,IF(C$161="Mg",N161,R161))</f>
        <v>1.9556022369934425</v>
      </c>
      <c r="H161" s="2">
        <v>0.39</v>
      </c>
      <c r="I161" s="2">
        <v>1.6339999999999999</v>
      </c>
      <c r="J161" s="2">
        <f t="shared" si="28"/>
        <v>1.9556022369934425</v>
      </c>
      <c r="L161">
        <v>0.443</v>
      </c>
      <c r="M161">
        <v>1.6080000000000001</v>
      </c>
      <c r="N161" s="2">
        <f t="shared" si="29"/>
        <v>1.9733071563797311</v>
      </c>
      <c r="P161" s="11">
        <v>0.44700000000000001</v>
      </c>
      <c r="Q161" s="11">
        <v>1.6579999999999999</v>
      </c>
      <c r="R161" s="2">
        <f t="shared" si="30"/>
        <v>2.0266056408617148</v>
      </c>
    </row>
    <row r="162" spans="1:18" x14ac:dyDescent="0.35">
      <c r="A162" s="27" t="s">
        <v>8</v>
      </c>
      <c r="B162" s="27" t="s">
        <v>10</v>
      </c>
      <c r="D162" s="23">
        <f>'Forshammar-Mg2Al'!D158</f>
        <v>0.55322570708376129</v>
      </c>
      <c r="F162">
        <f t="shared" ref="F162:F166" si="31">IF(C$161="Al",J162,IF(C$161="Mg",N162,R162))</f>
        <v>1.864875792090543</v>
      </c>
      <c r="H162" s="2">
        <v>0.39</v>
      </c>
      <c r="I162" s="2">
        <v>1.6339999999999999</v>
      </c>
      <c r="J162" s="2">
        <f t="shared" si="28"/>
        <v>1.864875792090543</v>
      </c>
      <c r="L162">
        <v>0.443</v>
      </c>
      <c r="M162">
        <v>1.6080000000000001</v>
      </c>
      <c r="N162" s="2">
        <f t="shared" si="29"/>
        <v>1.8702512202464376</v>
      </c>
      <c r="P162" s="11">
        <v>0.44700000000000001</v>
      </c>
      <c r="Q162" s="11">
        <v>1.6579999999999999</v>
      </c>
      <c r="R162" s="2">
        <f t="shared" si="30"/>
        <v>1.9226191770883916</v>
      </c>
    </row>
    <row r="163" spans="1:18" x14ac:dyDescent="0.35">
      <c r="A163" s="27" t="s">
        <v>8</v>
      </c>
      <c r="B163" s="27" t="s">
        <v>10</v>
      </c>
      <c r="D163" s="23">
        <f>'Forshammar-Mg2Al'!D159</f>
        <v>0.55322570708376129</v>
      </c>
      <c r="F163">
        <f t="shared" si="31"/>
        <v>1.864875792090543</v>
      </c>
      <c r="H163" s="2">
        <v>0.39</v>
      </c>
      <c r="I163" s="2">
        <v>1.6339999999999999</v>
      </c>
      <c r="J163" s="2">
        <f t="shared" si="28"/>
        <v>1.864875792090543</v>
      </c>
      <c r="L163">
        <v>0.443</v>
      </c>
      <c r="M163">
        <v>1.6080000000000001</v>
      </c>
      <c r="N163" s="2">
        <f t="shared" si="29"/>
        <v>1.8702512202464376</v>
      </c>
      <c r="P163" s="11">
        <v>0.44700000000000001</v>
      </c>
      <c r="Q163" s="11">
        <v>1.6579999999999999</v>
      </c>
      <c r="R163" s="2">
        <f t="shared" si="30"/>
        <v>1.9226191770883916</v>
      </c>
    </row>
    <row r="164" spans="1:18" x14ac:dyDescent="0.35">
      <c r="A164" s="27" t="s">
        <v>8</v>
      </c>
      <c r="B164" s="27" t="s">
        <v>16</v>
      </c>
      <c r="D164" s="23">
        <f>'Forshammar-Mg2Al'!D160</f>
        <v>0.38356894373658096</v>
      </c>
      <c r="F164">
        <f t="shared" si="31"/>
        <v>2.007712000715157</v>
      </c>
      <c r="H164" s="2">
        <v>0.39</v>
      </c>
      <c r="I164" s="2">
        <v>1.6339999999999999</v>
      </c>
      <c r="J164" s="2">
        <f t="shared" si="28"/>
        <v>2.007712000715157</v>
      </c>
      <c r="L164">
        <v>0.443</v>
      </c>
      <c r="M164">
        <v>1.6080000000000001</v>
      </c>
      <c r="N164" s="2">
        <f t="shared" si="29"/>
        <v>2.032498503376448</v>
      </c>
      <c r="P164" s="11">
        <v>0.44700000000000001</v>
      </c>
      <c r="Q164" s="11">
        <v>1.6579999999999999</v>
      </c>
      <c r="R164" s="2">
        <f t="shared" si="30"/>
        <v>2.0863314469735261</v>
      </c>
    </row>
    <row r="165" spans="1:18" x14ac:dyDescent="0.35">
      <c r="A165" s="27" t="s">
        <v>8</v>
      </c>
      <c r="B165" s="27" t="s">
        <v>13</v>
      </c>
      <c r="D165" s="23">
        <f>'Forshammar-Mg2Al'!D161</f>
        <v>0.52088961752645224</v>
      </c>
      <c r="F165">
        <f t="shared" si="31"/>
        <v>1.8883646792287536</v>
      </c>
      <c r="H165" s="2">
        <v>0.39</v>
      </c>
      <c r="I165" s="2">
        <v>1.6339999999999999</v>
      </c>
      <c r="J165" s="2">
        <f t="shared" si="28"/>
        <v>1.8883646792287536</v>
      </c>
      <c r="L165">
        <v>0.443</v>
      </c>
      <c r="M165">
        <v>1.6080000000000001</v>
      </c>
      <c r="N165" s="2">
        <f t="shared" si="29"/>
        <v>1.8969321869188152</v>
      </c>
      <c r="P165" s="11">
        <v>0.44700000000000001</v>
      </c>
      <c r="Q165" s="11">
        <v>1.6579999999999999</v>
      </c>
      <c r="R165" s="2">
        <f t="shared" si="30"/>
        <v>1.9495410554237254</v>
      </c>
    </row>
    <row r="166" spans="1:18" x14ac:dyDescent="0.35">
      <c r="A166" s="27" t="s">
        <v>8</v>
      </c>
      <c r="B166" s="27" t="s">
        <v>13</v>
      </c>
      <c r="D166" s="23">
        <f>'Forshammar-Mg2Al'!D162</f>
        <v>0.52088961752645224</v>
      </c>
      <c r="F166">
        <f t="shared" si="31"/>
        <v>1.8883646792287536</v>
      </c>
      <c r="H166" s="2">
        <v>0.39</v>
      </c>
      <c r="I166" s="2">
        <v>1.6339999999999999</v>
      </c>
      <c r="J166" s="2">
        <f t="shared" si="28"/>
        <v>1.8883646792287536</v>
      </c>
      <c r="L166">
        <v>0.443</v>
      </c>
      <c r="M166">
        <v>1.6080000000000001</v>
      </c>
      <c r="N166" s="2">
        <f t="shared" si="29"/>
        <v>1.8969321869188152</v>
      </c>
      <c r="P166" s="11">
        <v>0.44700000000000001</v>
      </c>
      <c r="Q166" s="11">
        <v>1.6579999999999999</v>
      </c>
      <c r="R166" s="2">
        <f t="shared" si="30"/>
        <v>1.9495410554237254</v>
      </c>
    </row>
    <row r="167" spans="1:18" x14ac:dyDescent="0.35">
      <c r="A167" s="27" t="s">
        <v>71</v>
      </c>
      <c r="B167" s="27" t="s">
        <v>15</v>
      </c>
      <c r="C167" t="s">
        <v>29</v>
      </c>
      <c r="D167" s="23">
        <f>'Forshammar-Mg2Al'!D163</f>
        <v>0.30317525883956165</v>
      </c>
      <c r="F167">
        <f>IF(C$167="Al",J167,IF(C$167="Mg",N167,R167))</f>
        <v>2.1914695702185139</v>
      </c>
      <c r="H167" s="2">
        <v>0.39</v>
      </c>
      <c r="I167" s="2">
        <v>1.6339999999999999</v>
      </c>
      <c r="J167" s="2">
        <f t="shared" si="28"/>
        <v>2.0994432491839379</v>
      </c>
      <c r="L167">
        <v>0.443</v>
      </c>
      <c r="M167">
        <v>1.6080000000000001</v>
      </c>
      <c r="N167" s="2">
        <f t="shared" si="29"/>
        <v>2.1366957933038067</v>
      </c>
      <c r="P167" s="11">
        <v>0.44700000000000001</v>
      </c>
      <c r="Q167" s="11">
        <v>1.6579999999999999</v>
      </c>
      <c r="R167" s="2">
        <f t="shared" si="30"/>
        <v>2.1914695702185139</v>
      </c>
    </row>
    <row r="168" spans="1:18" x14ac:dyDescent="0.35">
      <c r="A168" s="27" t="s">
        <v>71</v>
      </c>
      <c r="B168" s="27" t="s">
        <v>10</v>
      </c>
      <c r="D168" s="23">
        <f>'Forshammar-Mg2Al'!D164</f>
        <v>0.3567841823059778</v>
      </c>
      <c r="F168">
        <f t="shared" ref="F168:F172" si="32">IF(C$167="Al",J168,IF(C$167="Mg",N168,R168))</f>
        <v>2.1186890224783936</v>
      </c>
      <c r="H168" s="2">
        <v>0.39</v>
      </c>
      <c r="I168" s="2">
        <v>1.6339999999999999</v>
      </c>
      <c r="J168" s="2">
        <f t="shared" si="28"/>
        <v>2.0359434424308129</v>
      </c>
      <c r="L168">
        <v>0.443</v>
      </c>
      <c r="M168">
        <v>1.6080000000000001</v>
      </c>
      <c r="N168" s="2">
        <f t="shared" si="29"/>
        <v>2.0645665256329493</v>
      </c>
      <c r="P168" s="11">
        <v>0.44700000000000001</v>
      </c>
      <c r="Q168" s="11">
        <v>1.6579999999999999</v>
      </c>
      <c r="R168" s="2">
        <f t="shared" si="30"/>
        <v>2.1186890224783936</v>
      </c>
    </row>
    <row r="169" spans="1:18" x14ac:dyDescent="0.35">
      <c r="A169" s="27" t="s">
        <v>71</v>
      </c>
      <c r="B169" s="27" t="s">
        <v>10</v>
      </c>
      <c r="D169" s="23">
        <f>'Forshammar-Mg2Al'!D165</f>
        <v>0.3567841823059778</v>
      </c>
      <c r="F169">
        <f t="shared" si="32"/>
        <v>2.1186890224783936</v>
      </c>
      <c r="H169" s="2">
        <v>0.39</v>
      </c>
      <c r="I169" s="2">
        <v>1.6339999999999999</v>
      </c>
      <c r="J169" s="2">
        <f t="shared" si="28"/>
        <v>2.0359434424308129</v>
      </c>
      <c r="L169">
        <v>0.443</v>
      </c>
      <c r="M169">
        <v>1.6080000000000001</v>
      </c>
      <c r="N169" s="2">
        <f t="shared" si="29"/>
        <v>2.0645665256329493</v>
      </c>
      <c r="P169" s="11">
        <v>0.44700000000000001</v>
      </c>
      <c r="Q169" s="11">
        <v>1.6579999999999999</v>
      </c>
      <c r="R169" s="2">
        <f t="shared" si="30"/>
        <v>2.1186890224783936</v>
      </c>
    </row>
    <row r="170" spans="1:18" x14ac:dyDescent="0.35">
      <c r="A170" s="27" t="s">
        <v>71</v>
      </c>
      <c r="B170" s="27" t="s">
        <v>16</v>
      </c>
      <c r="D170" s="23">
        <f>'Forshammar-Mg2Al'!D166</f>
        <v>0.26160104566823761</v>
      </c>
      <c r="F170">
        <f t="shared" si="32"/>
        <v>2.2573977940053394</v>
      </c>
      <c r="H170" s="2">
        <v>0.39</v>
      </c>
      <c r="I170" s="2">
        <v>1.6339999999999999</v>
      </c>
      <c r="J170" s="2">
        <f t="shared" si="28"/>
        <v>2.1569645182596924</v>
      </c>
      <c r="L170">
        <v>0.443</v>
      </c>
      <c r="M170">
        <v>1.6080000000000001</v>
      </c>
      <c r="N170" s="2">
        <f t="shared" si="29"/>
        <v>2.2020340553565223</v>
      </c>
      <c r="P170" s="11">
        <v>0.44700000000000001</v>
      </c>
      <c r="Q170" s="11">
        <v>1.6579999999999999</v>
      </c>
      <c r="R170" s="2">
        <f t="shared" si="30"/>
        <v>2.2573977940053394</v>
      </c>
    </row>
    <row r="171" spans="1:18" x14ac:dyDescent="0.35">
      <c r="A171" s="27" t="s">
        <v>71</v>
      </c>
      <c r="B171" s="27" t="s">
        <v>13</v>
      </c>
      <c r="D171" s="23">
        <f>'Forshammar-Mg2Al'!D167</f>
        <v>0.3433711857957718</v>
      </c>
      <c r="F171">
        <f t="shared" si="32"/>
        <v>2.1358176294480291</v>
      </c>
      <c r="H171" s="2">
        <v>0.39</v>
      </c>
      <c r="I171" s="2">
        <v>1.6339999999999999</v>
      </c>
      <c r="J171" s="2">
        <f t="shared" si="28"/>
        <v>2.0508878646190856</v>
      </c>
      <c r="L171">
        <v>0.443</v>
      </c>
      <c r="M171">
        <v>1.6080000000000001</v>
      </c>
      <c r="N171" s="2">
        <f t="shared" si="29"/>
        <v>2.0815418564775769</v>
      </c>
      <c r="P171" s="11">
        <v>0.44700000000000001</v>
      </c>
      <c r="Q171" s="11">
        <v>1.6579999999999999</v>
      </c>
      <c r="R171" s="2">
        <f t="shared" si="30"/>
        <v>2.1358176294480291</v>
      </c>
    </row>
    <row r="172" spans="1:18" x14ac:dyDescent="0.35">
      <c r="A172" s="27" t="s">
        <v>71</v>
      </c>
      <c r="B172" s="27" t="s">
        <v>13</v>
      </c>
      <c r="D172" s="23">
        <f>'Forshammar-Mg2Al'!D168</f>
        <v>0.3433711857957718</v>
      </c>
      <c r="F172">
        <f t="shared" si="32"/>
        <v>2.1358176294480291</v>
      </c>
      <c r="H172" s="2">
        <v>0.39</v>
      </c>
      <c r="I172" s="2">
        <v>1.6339999999999999</v>
      </c>
      <c r="J172" s="2">
        <f t="shared" si="28"/>
        <v>2.0508878646190856</v>
      </c>
      <c r="L172">
        <v>0.443</v>
      </c>
      <c r="M172">
        <v>1.6080000000000001</v>
      </c>
      <c r="N172" s="2">
        <f t="shared" si="29"/>
        <v>2.0815418564775769</v>
      </c>
      <c r="P172" s="11">
        <v>0.44700000000000001</v>
      </c>
      <c r="Q172" s="11">
        <v>1.6579999999999999</v>
      </c>
      <c r="R172" s="2">
        <f t="shared" si="30"/>
        <v>2.1358176294480291</v>
      </c>
    </row>
    <row r="173" spans="1:18" x14ac:dyDescent="0.35">
      <c r="A173" s="27"/>
      <c r="B173" s="27"/>
      <c r="D173" s="23"/>
      <c r="J173" t="s">
        <v>19</v>
      </c>
    </row>
    <row r="174" spans="1:18" x14ac:dyDescent="0.35">
      <c r="A174" s="30" t="s">
        <v>72</v>
      </c>
      <c r="B174" s="30" t="s">
        <v>10</v>
      </c>
      <c r="C174" t="str">
        <f>'Forshammar-Mg2Al'!C169</f>
        <v>Na</v>
      </c>
      <c r="D174" s="23">
        <f>'Forshammar-Mg2Al'!D169</f>
        <v>0.14430712016577937</v>
      </c>
      <c r="F174">
        <f>J174</f>
        <v>2.5080408180810023</v>
      </c>
      <c r="H174">
        <v>0.42</v>
      </c>
      <c r="I174">
        <v>1.6950000000000001</v>
      </c>
      <c r="J174" s="2">
        <f>I174-(H174*LN(D174))</f>
        <v>2.5080408180810023</v>
      </c>
    </row>
    <row r="175" spans="1:18" x14ac:dyDescent="0.35">
      <c r="A175" s="30" t="s">
        <v>72</v>
      </c>
      <c r="B175" s="30" t="s">
        <v>10</v>
      </c>
      <c r="D175" s="23">
        <f>'Forshammar-Mg2Al'!D170</f>
        <v>0.15330712016577938</v>
      </c>
      <c r="F175">
        <f t="shared" ref="F175:F182" si="33">J175</f>
        <v>2.4826310602533335</v>
      </c>
      <c r="H175">
        <v>0.42</v>
      </c>
      <c r="I175">
        <v>1.6950000000000001</v>
      </c>
      <c r="J175" s="2">
        <f t="shared" ref="J175:J182" si="34">I175-(H175*LN(D175))</f>
        <v>2.4826310602533335</v>
      </c>
    </row>
    <row r="176" spans="1:18" x14ac:dyDescent="0.35">
      <c r="A176" s="30" t="s">
        <v>72</v>
      </c>
      <c r="B176" s="30" t="s">
        <v>10</v>
      </c>
      <c r="D176" s="23">
        <f>'Forshammar-Mg2Al'!D171</f>
        <v>0.14430712016577937</v>
      </c>
      <c r="F176">
        <f t="shared" si="33"/>
        <v>2.5080408180810023</v>
      </c>
      <c r="H176">
        <v>0.42</v>
      </c>
      <c r="I176">
        <v>1.6950000000000001</v>
      </c>
      <c r="J176" s="2">
        <f t="shared" si="34"/>
        <v>2.5080408180810023</v>
      </c>
    </row>
    <row r="177" spans="1:10" x14ac:dyDescent="0.35">
      <c r="A177" s="30" t="s">
        <v>73</v>
      </c>
      <c r="B177" s="30" t="s">
        <v>11</v>
      </c>
      <c r="D177" s="23">
        <f>'Forshammar-Mg2Al'!D172</f>
        <v>6.8445618680230733E-2</v>
      </c>
      <c r="F177">
        <f t="shared" si="33"/>
        <v>2.8213206094936605</v>
      </c>
      <c r="H177">
        <v>0.42</v>
      </c>
      <c r="I177">
        <v>1.6950000000000001</v>
      </c>
      <c r="J177" s="2">
        <f t="shared" si="34"/>
        <v>2.8213206094936605</v>
      </c>
    </row>
    <row r="178" spans="1:10" x14ac:dyDescent="0.35">
      <c r="A178" s="30" t="s">
        <v>73</v>
      </c>
      <c r="B178" s="30" t="s">
        <v>11</v>
      </c>
      <c r="D178" s="23">
        <f>'Forshammar-Mg2Al'!D173</f>
        <v>6.8445618680230733E-2</v>
      </c>
      <c r="F178">
        <f t="shared" si="33"/>
        <v>2.8213206094936605</v>
      </c>
      <c r="H178">
        <v>0.42</v>
      </c>
      <c r="I178">
        <v>1.6950000000000001</v>
      </c>
      <c r="J178" s="2">
        <f t="shared" si="34"/>
        <v>2.8213206094936605</v>
      </c>
    </row>
    <row r="179" spans="1:10" x14ac:dyDescent="0.35">
      <c r="A179" s="30" t="s">
        <v>73</v>
      </c>
      <c r="B179" s="30" t="s">
        <v>11</v>
      </c>
      <c r="D179" s="23">
        <f>'Forshammar-Mg2Al'!D174</f>
        <v>6.8445618680230733E-2</v>
      </c>
      <c r="F179">
        <f t="shared" si="33"/>
        <v>2.8213206094936605</v>
      </c>
      <c r="H179">
        <v>0.42</v>
      </c>
      <c r="I179">
        <v>1.6950000000000001</v>
      </c>
      <c r="J179" s="2">
        <f t="shared" si="34"/>
        <v>2.8213206094936605</v>
      </c>
    </row>
    <row r="180" spans="1:10" x14ac:dyDescent="0.35">
      <c r="A180" s="30" t="s">
        <v>73</v>
      </c>
      <c r="B180" s="30" t="s">
        <v>12</v>
      </c>
      <c r="D180" s="23">
        <f>'Forshammar-Mg2Al'!D175</f>
        <v>8.7603378865748899E-2</v>
      </c>
      <c r="F180">
        <f t="shared" si="33"/>
        <v>2.7176729983078727</v>
      </c>
      <c r="H180">
        <v>0.42</v>
      </c>
      <c r="I180">
        <v>1.6950000000000001</v>
      </c>
      <c r="J180" s="2">
        <f t="shared" si="34"/>
        <v>2.7176729983078727</v>
      </c>
    </row>
    <row r="181" spans="1:10" x14ac:dyDescent="0.35">
      <c r="A181" s="30" t="s">
        <v>73</v>
      </c>
      <c r="B181" s="30" t="s">
        <v>12</v>
      </c>
      <c r="D181" s="23">
        <f>'Forshammar-Mg2Al'!D176</f>
        <v>8.7603378865748899E-2</v>
      </c>
      <c r="F181">
        <f t="shared" si="33"/>
        <v>2.7176729983078727</v>
      </c>
      <c r="H181">
        <v>0.42</v>
      </c>
      <c r="I181">
        <v>1.6950000000000001</v>
      </c>
      <c r="J181" s="2">
        <f t="shared" si="34"/>
        <v>2.7176729983078727</v>
      </c>
    </row>
    <row r="182" spans="1:10" x14ac:dyDescent="0.35">
      <c r="A182" s="30" t="s">
        <v>73</v>
      </c>
      <c r="B182" s="30" t="s">
        <v>12</v>
      </c>
      <c r="D182" s="23">
        <f>'Forshammar-Mg2Al'!D177</f>
        <v>8.7603378865748899E-2</v>
      </c>
      <c r="F182">
        <f t="shared" si="33"/>
        <v>2.7176729983078727</v>
      </c>
      <c r="H182">
        <v>0.42</v>
      </c>
      <c r="I182">
        <v>1.6950000000000001</v>
      </c>
      <c r="J182" s="2">
        <f t="shared" si="34"/>
        <v>2.7176729983078727</v>
      </c>
    </row>
    <row r="185" spans="1:10" x14ac:dyDescent="0.35">
      <c r="A185" t="s">
        <v>21</v>
      </c>
      <c r="B185" s="4">
        <v>1.6242000000000001</v>
      </c>
      <c r="D185">
        <f>(F2+F6+F10+F14+F18+F22)/6</f>
        <v>1.6245000000000001</v>
      </c>
      <c r="E185" s="4">
        <f>D185-B185</f>
        <v>2.9999999999996696E-4</v>
      </c>
    </row>
    <row r="186" spans="1:10" x14ac:dyDescent="0.35">
      <c r="A186" t="s">
        <v>22</v>
      </c>
      <c r="B186" s="4">
        <v>1.6394</v>
      </c>
      <c r="D186">
        <f>(F3+F7+F11+F15+F19+F23)/6</f>
        <v>1.64</v>
      </c>
      <c r="E186" s="4">
        <f t="shared" ref="E186:E211" si="35">D186-B186</f>
        <v>5.9999999999993392E-4</v>
      </c>
    </row>
    <row r="187" spans="1:10" x14ac:dyDescent="0.35">
      <c r="A187" t="s">
        <v>33</v>
      </c>
      <c r="B187" s="4">
        <v>1.6071</v>
      </c>
      <c r="D187">
        <f>(F4+F8+F12+F16+F20+F24)/6</f>
        <v>1.6065084543928752</v>
      </c>
      <c r="E187" s="4">
        <f t="shared" si="35"/>
        <v>-5.9154560712482152E-4</v>
      </c>
    </row>
    <row r="188" spans="1:10" x14ac:dyDescent="0.35">
      <c r="A188" t="s">
        <v>34</v>
      </c>
      <c r="B188" s="4">
        <v>1.607</v>
      </c>
      <c r="D188">
        <f>(F5+F9+F13+F17+F21+F25)/6</f>
        <v>1.6066</v>
      </c>
      <c r="E188" s="4">
        <f t="shared" si="35"/>
        <v>-3.9999999999995595E-4</v>
      </c>
    </row>
    <row r="189" spans="1:10" x14ac:dyDescent="0.35">
      <c r="A189" s="6" t="s">
        <v>159</v>
      </c>
      <c r="B189" s="4">
        <f>AVERAGE(B185:B188)</f>
        <v>1.6194250000000001</v>
      </c>
      <c r="D189" s="4">
        <f>AVERAGE(D185:D188)</f>
        <v>1.6194021135982188</v>
      </c>
      <c r="E189" s="4">
        <f t="shared" si="35"/>
        <v>-2.2886401781274657E-5</v>
      </c>
    </row>
    <row r="190" spans="1:10" x14ac:dyDescent="0.35">
      <c r="A190" t="s">
        <v>42</v>
      </c>
      <c r="B190" s="4">
        <v>1.365</v>
      </c>
      <c r="D190">
        <f>(F27+F30+F33+F36+F39+F42)/6</f>
        <v>1.3649483999325513</v>
      </c>
      <c r="E190" s="4">
        <f t="shared" si="35"/>
        <v>-5.1600067448642761E-5</v>
      </c>
    </row>
    <row r="191" spans="1:10" x14ac:dyDescent="0.35">
      <c r="A191" t="s">
        <v>43</v>
      </c>
      <c r="B191" s="4">
        <v>1.3794</v>
      </c>
      <c r="D191">
        <f>(F28+F31+F34+F37+F40+F43)/6</f>
        <v>1.3796999999999999</v>
      </c>
      <c r="E191" s="4">
        <f t="shared" si="35"/>
        <v>2.9999999999996696E-4</v>
      </c>
    </row>
    <row r="192" spans="1:10" x14ac:dyDescent="0.35">
      <c r="A192" t="s">
        <v>43</v>
      </c>
      <c r="B192" s="4">
        <v>1.3794</v>
      </c>
      <c r="D192">
        <f>(F29+F32+F35+F38+F41+F44)/6</f>
        <v>1.3796999999999999</v>
      </c>
      <c r="E192" s="4">
        <f t="shared" si="35"/>
        <v>2.9999999999996696E-4</v>
      </c>
    </row>
    <row r="193" spans="1:5" x14ac:dyDescent="0.35">
      <c r="A193" s="6" t="s">
        <v>160</v>
      </c>
      <c r="B193" s="4">
        <f>AVERAGE(B190:B192)</f>
        <v>1.3745999999999998</v>
      </c>
      <c r="D193" s="4">
        <f>AVERAGE(D190:D192)</f>
        <v>1.3747827999775171</v>
      </c>
      <c r="E193" s="4">
        <f t="shared" si="35"/>
        <v>1.8279997751724508E-4</v>
      </c>
    </row>
    <row r="194" spans="1:5" x14ac:dyDescent="0.35">
      <c r="A194" t="s">
        <v>39</v>
      </c>
      <c r="B194" s="4">
        <v>1.9888999999999999</v>
      </c>
      <c r="D194">
        <f>(F46+F52+F58+F64+F70+F76+F82+F88+F94+F100+F106+F112+F118+F124+F130+F136+F142+F148)/18</f>
        <v>1.9982672498606417</v>
      </c>
      <c r="E194" s="4">
        <f t="shared" si="35"/>
        <v>9.3672498606418575E-3</v>
      </c>
    </row>
    <row r="195" spans="1:5" x14ac:dyDescent="0.35">
      <c r="A195" t="s">
        <v>36</v>
      </c>
      <c r="B195" s="4">
        <v>1.8863000000000001</v>
      </c>
      <c r="D195">
        <f>(F47+F53+F59+F65+F71+F77+F83+F89+F95+F101+F107+F113+F119+F125+F131+F137+F143+F149)/18</f>
        <v>1.8951840280618084</v>
      </c>
      <c r="E195" s="4">
        <f t="shared" si="35"/>
        <v>8.8840280618083245E-3</v>
      </c>
    </row>
    <row r="196" spans="1:5" x14ac:dyDescent="0.35">
      <c r="A196" t="s">
        <v>37</v>
      </c>
      <c r="B196" s="4">
        <v>1.8984000000000001</v>
      </c>
      <c r="D196">
        <f>(F48+F54+F60+F66+F72+F78+F84+F90+F96+F102+F108+F114+F120+F126+F132+F138+F144+F150)/18</f>
        <v>1.9073410162076745</v>
      </c>
      <c r="E196" s="4">
        <f t="shared" si="35"/>
        <v>8.9410162076744015E-3</v>
      </c>
    </row>
    <row r="197" spans="1:5" x14ac:dyDescent="0.35">
      <c r="A197" t="s">
        <v>40</v>
      </c>
      <c r="B197" s="4">
        <v>1.9532</v>
      </c>
      <c r="D197">
        <f>(F49+F55+F61+F67+F73+F79+F85+F91+F97+F103+F109+F115+F121+F127+F133+F139+F145+F151)/18</f>
        <v>1.9623991112815153</v>
      </c>
      <c r="E197" s="4">
        <f t="shared" si="35"/>
        <v>9.1991112815152931E-3</v>
      </c>
    </row>
    <row r="198" spans="1:5" x14ac:dyDescent="0.35">
      <c r="A198" t="s">
        <v>38</v>
      </c>
      <c r="B198" s="4">
        <v>1.8922000000000001</v>
      </c>
      <c r="D198">
        <f>(F50+F56+F62+F68+F74+F80+F86+F92+F98+F104+F110+F116+F122+F128+F134+F140+F146+F152)/18</f>
        <v>1.9011118156701232</v>
      </c>
      <c r="E198" s="4">
        <f t="shared" si="35"/>
        <v>8.9118156701231133E-3</v>
      </c>
    </row>
    <row r="199" spans="1:5" x14ac:dyDescent="0.35">
      <c r="A199" t="s">
        <v>41</v>
      </c>
      <c r="B199" s="4">
        <v>1.921</v>
      </c>
      <c r="D199">
        <f>(F51+F57+F63+F69+F75+F81+F87+F99+F105+F111+F93+F117+F123+F129+F135+F141+F147+F153)/18</f>
        <v>1.9300474568768138</v>
      </c>
      <c r="E199" s="4">
        <f t="shared" si="35"/>
        <v>9.047456876813742E-3</v>
      </c>
    </row>
    <row r="200" spans="1:5" x14ac:dyDescent="0.35">
      <c r="A200" s="6" t="s">
        <v>161</v>
      </c>
      <c r="B200" s="4">
        <f>AVERAGE(B194:B199)</f>
        <v>1.9233333333333331</v>
      </c>
      <c r="D200" s="4">
        <f>AVERAGE(D194:D199)</f>
        <v>1.9323917796597627</v>
      </c>
      <c r="E200" s="4">
        <f t="shared" si="35"/>
        <v>9.0584463264296033E-3</v>
      </c>
    </row>
    <row r="201" spans="1:5" x14ac:dyDescent="0.35">
      <c r="A201" t="s">
        <v>24</v>
      </c>
      <c r="B201" s="4">
        <v>1.9894000000000001</v>
      </c>
      <c r="D201">
        <f t="shared" ref="D201:D206" si="36">(F155+F161+F167)/3</f>
        <v>2.1128471258101569</v>
      </c>
      <c r="E201" s="4">
        <f t="shared" si="35"/>
        <v>0.12344712581015682</v>
      </c>
    </row>
    <row r="202" spans="1:5" x14ac:dyDescent="0.35">
      <c r="A202" t="s">
        <v>23</v>
      </c>
      <c r="B202" s="4">
        <v>1.9911000000000001</v>
      </c>
      <c r="D202">
        <f t="shared" si="36"/>
        <v>2.0340846123491101</v>
      </c>
      <c r="E202" s="4">
        <f t="shared" si="35"/>
        <v>4.2984612349109996E-2</v>
      </c>
    </row>
    <row r="203" spans="1:5" x14ac:dyDescent="0.35">
      <c r="A203" t="s">
        <v>23</v>
      </c>
      <c r="B203" s="4">
        <v>1.9911000000000001</v>
      </c>
      <c r="D203">
        <f t="shared" si="36"/>
        <v>2.0340846123491101</v>
      </c>
      <c r="E203" s="4">
        <f t="shared" si="35"/>
        <v>4.2984612349109996E-2</v>
      </c>
    </row>
    <row r="204" spans="1:5" x14ac:dyDescent="0.35">
      <c r="A204" t="s">
        <v>25</v>
      </c>
      <c r="B204" s="4">
        <v>2.1107999999999998</v>
      </c>
      <c r="D204">
        <f t="shared" si="36"/>
        <v>2.1741691962419449</v>
      </c>
      <c r="E204" s="4">
        <f t="shared" si="35"/>
        <v>6.3369196241945147E-2</v>
      </c>
    </row>
    <row r="205" spans="1:5" x14ac:dyDescent="0.35">
      <c r="A205" t="s">
        <v>26</v>
      </c>
      <c r="B205" s="4">
        <v>1.9953000000000001</v>
      </c>
      <c r="D205">
        <f t="shared" si="36"/>
        <v>2.0533333127082707</v>
      </c>
      <c r="E205" s="4">
        <f t="shared" si="35"/>
        <v>5.8033312708270612E-2</v>
      </c>
    </row>
    <row r="206" spans="1:5" x14ac:dyDescent="0.35">
      <c r="A206" t="s">
        <v>26</v>
      </c>
      <c r="B206" s="4">
        <v>1.9953000000000001</v>
      </c>
      <c r="D206">
        <f t="shared" si="36"/>
        <v>2.0533333127082707</v>
      </c>
      <c r="E206" s="4">
        <f t="shared" si="35"/>
        <v>5.8033312708270612E-2</v>
      </c>
    </row>
    <row r="207" spans="1:5" x14ac:dyDescent="0.35">
      <c r="A207" s="6" t="s">
        <v>162</v>
      </c>
      <c r="B207" s="4">
        <f>AVERAGE(B201:B206)</f>
        <v>2.0121666666666669</v>
      </c>
      <c r="D207" s="4">
        <f>AVERAGE(D201:D206)</f>
        <v>2.0769753620278104</v>
      </c>
      <c r="E207" s="4">
        <f t="shared" si="35"/>
        <v>6.4808695361143531E-2</v>
      </c>
    </row>
    <row r="208" spans="1:5" x14ac:dyDescent="0.35">
      <c r="A208" t="s">
        <v>32</v>
      </c>
      <c r="B208" s="4">
        <v>2.488</v>
      </c>
      <c r="D208">
        <f>AVERAGE(F174:F176)</f>
        <v>2.4995708988051129</v>
      </c>
      <c r="E208" s="4">
        <f t="shared" si="35"/>
        <v>1.1570898805112861E-2</v>
      </c>
    </row>
    <row r="209" spans="1:5" x14ac:dyDescent="0.35">
      <c r="A209" s="6" t="s">
        <v>17</v>
      </c>
      <c r="B209" s="4">
        <v>2.8239999999999998</v>
      </c>
      <c r="D209">
        <f>AVERAGE(F177:F179)</f>
        <v>2.8213206094936605</v>
      </c>
      <c r="E209" s="4">
        <f t="shared" si="35"/>
        <v>-2.679390506339363E-3</v>
      </c>
    </row>
    <row r="210" spans="1:5" x14ac:dyDescent="0.35">
      <c r="A210" s="6" t="s">
        <v>18</v>
      </c>
      <c r="B210" s="4">
        <v>2.7389999999999999</v>
      </c>
      <c r="D210">
        <f>AVERAGE(F180:F182)</f>
        <v>2.7176729983078727</v>
      </c>
      <c r="E210" s="4">
        <f t="shared" si="35"/>
        <v>-2.1327001692127201E-2</v>
      </c>
    </row>
    <row r="211" spans="1:5" x14ac:dyDescent="0.35">
      <c r="A211" s="6" t="s">
        <v>158</v>
      </c>
      <c r="B211" s="4">
        <f>AVERAGE(B208:B210)</f>
        <v>2.683666666666666</v>
      </c>
      <c r="D211" s="4">
        <f>AVERAGE(D208:D210)</f>
        <v>2.6795215022022152</v>
      </c>
      <c r="E211" s="4">
        <f t="shared" si="35"/>
        <v>-4.1451644644507901E-3</v>
      </c>
    </row>
  </sheetData>
  <conditionalFormatting sqref="E185:E211">
    <cfRule type="cellIs" dxfId="117" priority="1" operator="lessThan">
      <formula>-0.001</formula>
    </cfRule>
    <cfRule type="cellIs" dxfId="116" priority="2" operator="greaterThan">
      <formula>0.001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3A6B9-D3C6-4929-BFC4-19C66F72A846}">
  <dimension ref="A1:R211"/>
  <sheetViews>
    <sheetView topLeftCell="A92" workbookViewId="0">
      <selection activeCell="L46" sqref="L46:M153"/>
    </sheetView>
  </sheetViews>
  <sheetFormatPr defaultRowHeight="14.5" x14ac:dyDescent="0.35"/>
  <sheetData>
    <row r="1" spans="1:18" x14ac:dyDescent="0.35">
      <c r="J1" t="s">
        <v>35</v>
      </c>
      <c r="N1" t="s">
        <v>27</v>
      </c>
      <c r="R1" t="s">
        <v>44</v>
      </c>
    </row>
    <row r="2" spans="1:18" x14ac:dyDescent="0.35">
      <c r="A2" s="22" t="s">
        <v>0</v>
      </c>
      <c r="B2" s="22" t="s">
        <v>11</v>
      </c>
      <c r="C2" t="str">
        <f>'Forshammar-Mg2Al'!C1</f>
        <v>Si</v>
      </c>
      <c r="D2" s="23">
        <f>'Forshammar-Mg2Al'!D1</f>
        <v>0.99871547866099941</v>
      </c>
      <c r="F2">
        <f>IF(C2="Si",J2,(IF(C2="Al",N2,R2)))</f>
        <v>1.6245000000000001</v>
      </c>
      <c r="H2" s="1">
        <v>0.38900000000000001</v>
      </c>
      <c r="I2" s="1">
        <v>1.6240000000000001</v>
      </c>
      <c r="J2" s="2">
        <f>I2-(H2*LN(D2))</f>
        <v>1.6245000000000001</v>
      </c>
      <c r="L2" s="2">
        <v>0.39</v>
      </c>
      <c r="M2" s="2">
        <v>1.6339999999999999</v>
      </c>
      <c r="N2" s="2">
        <f>M2-(L2*LN(D2))</f>
        <v>1.6345012853470435</v>
      </c>
      <c r="P2" s="1">
        <v>0.35699999999999998</v>
      </c>
      <c r="Q2" s="1">
        <v>1.3720000000000001</v>
      </c>
      <c r="R2" s="2">
        <f>Q2-(P2*LN(D2))</f>
        <v>1.3724588688946016</v>
      </c>
    </row>
    <row r="3" spans="1:18" x14ac:dyDescent="0.35">
      <c r="A3" s="22" t="s">
        <v>0</v>
      </c>
      <c r="B3" s="22" t="s">
        <v>12</v>
      </c>
      <c r="D3" s="23">
        <f>'Forshammar-Mg2Al'!D2</f>
        <v>0.95970329941597765</v>
      </c>
      <c r="F3">
        <f>IF(C2="Si",J3,(IF(C3="Al",N3,R3)))</f>
        <v>1.64</v>
      </c>
      <c r="H3" s="1">
        <v>0.38900000000000001</v>
      </c>
      <c r="I3" s="1">
        <v>1.6240000000000001</v>
      </c>
      <c r="J3" s="2">
        <f t="shared" ref="J3:J25" si="0">I3-(H3*LN(D3))</f>
        <v>1.64</v>
      </c>
      <c r="L3" s="2">
        <v>0.39</v>
      </c>
      <c r="M3" s="2">
        <v>1.6339999999999999</v>
      </c>
      <c r="N3" s="2">
        <f t="shared" ref="N3:N25" si="1">M3-(L3*LN(D3))</f>
        <v>1.6500411311053982</v>
      </c>
      <c r="P3" s="1">
        <v>0.35699999999999998</v>
      </c>
      <c r="Q3" s="1">
        <v>1.3720000000000001</v>
      </c>
      <c r="R3" s="2">
        <f t="shared" ref="R3:R25" si="2">Q3-(P3*LN(D3))</f>
        <v>1.3866838046272494</v>
      </c>
    </row>
    <row r="4" spans="1:18" x14ac:dyDescent="0.35">
      <c r="A4" s="22" t="s">
        <v>0</v>
      </c>
      <c r="B4" s="22" t="s">
        <v>13</v>
      </c>
      <c r="D4" s="23">
        <f>'Forshammar-Mg2Al'!D3</f>
        <v>1.0459916814346699</v>
      </c>
      <c r="F4">
        <f>IF(C2="Si",J4,(IF(C4="Al",N4,R4)))</f>
        <v>1.6065084543928752</v>
      </c>
      <c r="H4" s="1">
        <v>0.38900000000000001</v>
      </c>
      <c r="I4" s="1">
        <v>1.6240000000000001</v>
      </c>
      <c r="J4" s="2">
        <f t="shared" si="0"/>
        <v>1.6065084543928752</v>
      </c>
      <c r="L4" s="2">
        <v>0.39</v>
      </c>
      <c r="M4" s="2">
        <v>1.6339999999999999</v>
      </c>
      <c r="N4" s="2">
        <f t="shared" si="1"/>
        <v>1.6164634889800031</v>
      </c>
      <c r="P4" s="1">
        <v>0.35699999999999998</v>
      </c>
      <c r="Q4" s="1">
        <v>1.3720000000000001</v>
      </c>
      <c r="R4" s="2">
        <f t="shared" si="2"/>
        <v>1.3559473476047723</v>
      </c>
    </row>
    <row r="5" spans="1:18" x14ac:dyDescent="0.35">
      <c r="A5" s="22" t="s">
        <v>0</v>
      </c>
      <c r="B5" s="22" t="s">
        <v>14</v>
      </c>
      <c r="D5" s="23">
        <f>'Forshammar-Mg2Al'!D4</f>
        <v>1.0457455511595801</v>
      </c>
      <c r="F5">
        <f>IF(C2="Si",J5,(IF(C5="Al",N5,R5)))</f>
        <v>1.6066</v>
      </c>
      <c r="H5" s="1">
        <v>0.38900000000000001</v>
      </c>
      <c r="I5" s="1">
        <v>1.6240000000000001</v>
      </c>
      <c r="J5" s="2">
        <f t="shared" si="0"/>
        <v>1.6066</v>
      </c>
      <c r="L5" s="2">
        <v>0.39</v>
      </c>
      <c r="M5" s="2">
        <v>1.6339999999999999</v>
      </c>
      <c r="N5" s="2">
        <f t="shared" si="1"/>
        <v>1.6165552699228789</v>
      </c>
      <c r="P5" s="1">
        <v>0.35699999999999998</v>
      </c>
      <c r="Q5" s="1">
        <v>1.3720000000000001</v>
      </c>
      <c r="R5" s="2">
        <f t="shared" si="2"/>
        <v>1.3560313624678664</v>
      </c>
    </row>
    <row r="6" spans="1:18" x14ac:dyDescent="0.35">
      <c r="A6" s="22" t="s">
        <v>1</v>
      </c>
      <c r="B6" s="22" t="s">
        <v>11</v>
      </c>
      <c r="C6" t="str">
        <f>'Forshammar-Mg2Al'!C5</f>
        <v>Si</v>
      </c>
      <c r="D6" s="23">
        <f>'Forshammar-Mg2Al'!D5</f>
        <v>0.99871547866099941</v>
      </c>
      <c r="F6">
        <f>IF(C$6="Si",J6,(IF(C6="Al",N6,R6)))</f>
        <v>1.6245000000000001</v>
      </c>
      <c r="H6" s="1">
        <v>0.38900000000000001</v>
      </c>
      <c r="I6" s="1">
        <v>1.6240000000000001</v>
      </c>
      <c r="J6" s="2">
        <f t="shared" si="0"/>
        <v>1.6245000000000001</v>
      </c>
      <c r="L6" s="2">
        <v>0.39</v>
      </c>
      <c r="M6" s="2">
        <v>1.6339999999999999</v>
      </c>
      <c r="N6" s="2">
        <f t="shared" si="1"/>
        <v>1.6345012853470435</v>
      </c>
      <c r="P6" s="1">
        <v>0.35699999999999998</v>
      </c>
      <c r="Q6" s="1">
        <v>1.3720000000000001</v>
      </c>
      <c r="R6" s="2">
        <f t="shared" si="2"/>
        <v>1.3724588688946016</v>
      </c>
    </row>
    <row r="7" spans="1:18" x14ac:dyDescent="0.35">
      <c r="A7" s="22" t="s">
        <v>1</v>
      </c>
      <c r="B7" s="22" t="s">
        <v>12</v>
      </c>
      <c r="D7" s="23">
        <f>'Forshammar-Mg2Al'!D6</f>
        <v>0.95970329941597765</v>
      </c>
      <c r="F7">
        <f>IF(C$6="Si",J7,(IF(C7="Al",N7,R7)))</f>
        <v>1.64</v>
      </c>
      <c r="H7" s="1">
        <v>0.38900000000000001</v>
      </c>
      <c r="I7" s="1">
        <v>1.6240000000000001</v>
      </c>
      <c r="J7" s="2">
        <f t="shared" si="0"/>
        <v>1.64</v>
      </c>
      <c r="L7" s="2">
        <v>0.39</v>
      </c>
      <c r="M7" s="2">
        <v>1.6339999999999999</v>
      </c>
      <c r="N7" s="2">
        <f t="shared" si="1"/>
        <v>1.6500411311053982</v>
      </c>
      <c r="P7" s="1">
        <v>0.35699999999999998</v>
      </c>
      <c r="Q7" s="1">
        <v>1.3720000000000001</v>
      </c>
      <c r="R7" s="2">
        <f t="shared" si="2"/>
        <v>1.3866838046272494</v>
      </c>
    </row>
    <row r="8" spans="1:18" x14ac:dyDescent="0.35">
      <c r="A8" s="22" t="s">
        <v>1</v>
      </c>
      <c r="B8" s="22" t="s">
        <v>13</v>
      </c>
      <c r="D8" s="23">
        <f>'Forshammar-Mg2Al'!D7</f>
        <v>1.0459916814346699</v>
      </c>
      <c r="F8">
        <f>IF(C$6="Si",J8,(IF(C8="Al",N8,R8)))</f>
        <v>1.6065084543928752</v>
      </c>
      <c r="H8" s="1">
        <v>0.38900000000000001</v>
      </c>
      <c r="I8" s="1">
        <v>1.6240000000000001</v>
      </c>
      <c r="J8" s="2">
        <f t="shared" si="0"/>
        <v>1.6065084543928752</v>
      </c>
      <c r="L8" s="2">
        <v>0.39</v>
      </c>
      <c r="M8" s="2">
        <v>1.6339999999999999</v>
      </c>
      <c r="N8" s="2">
        <f t="shared" si="1"/>
        <v>1.6164634889800031</v>
      </c>
      <c r="P8" s="1">
        <v>0.35699999999999998</v>
      </c>
      <c r="Q8" s="1">
        <v>1.3720000000000001</v>
      </c>
      <c r="R8" s="2">
        <f t="shared" si="2"/>
        <v>1.3559473476047723</v>
      </c>
    </row>
    <row r="9" spans="1:18" x14ac:dyDescent="0.35">
      <c r="A9" s="22" t="s">
        <v>1</v>
      </c>
      <c r="B9" s="22" t="s">
        <v>14</v>
      </c>
      <c r="D9" s="23">
        <f>'Forshammar-Mg2Al'!D8</f>
        <v>1.0457455511595801</v>
      </c>
      <c r="F9">
        <f>IF(C$6="Si",J9,(IF(C9="Al",N9,R9)))</f>
        <v>1.6066</v>
      </c>
      <c r="H9" s="1">
        <v>0.38900000000000001</v>
      </c>
      <c r="I9" s="1">
        <v>1.6240000000000001</v>
      </c>
      <c r="J9" s="2">
        <f t="shared" si="0"/>
        <v>1.6066</v>
      </c>
      <c r="L9" s="2">
        <v>0.39</v>
      </c>
      <c r="M9" s="2">
        <v>1.6339999999999999</v>
      </c>
      <c r="N9" s="2">
        <f t="shared" si="1"/>
        <v>1.6165552699228789</v>
      </c>
      <c r="P9" s="1">
        <v>0.35699999999999998</v>
      </c>
      <c r="Q9" s="1">
        <v>1.3720000000000001</v>
      </c>
      <c r="R9" s="2">
        <f t="shared" si="2"/>
        <v>1.3560313624678664</v>
      </c>
    </row>
    <row r="10" spans="1:18" x14ac:dyDescent="0.35">
      <c r="A10" s="22" t="s">
        <v>2</v>
      </c>
      <c r="B10" s="22" t="s">
        <v>11</v>
      </c>
      <c r="C10" t="str">
        <f>'Forshammar-Mg2Al'!C9</f>
        <v>Si</v>
      </c>
      <c r="D10" s="23">
        <f>'Forshammar-Mg2Al'!D9</f>
        <v>0.99871547866099941</v>
      </c>
      <c r="F10">
        <f>IF(C$10="Si",J10,(IF(C10="Al",N10,R10)))</f>
        <v>1.6245000000000001</v>
      </c>
      <c r="H10" s="1">
        <v>0.38900000000000001</v>
      </c>
      <c r="I10" s="1">
        <v>1.6240000000000001</v>
      </c>
      <c r="J10" s="2">
        <f t="shared" si="0"/>
        <v>1.6245000000000001</v>
      </c>
      <c r="L10" s="2">
        <v>0.39</v>
      </c>
      <c r="M10" s="2">
        <v>1.6339999999999999</v>
      </c>
      <c r="N10" s="2">
        <f t="shared" si="1"/>
        <v>1.6345012853470435</v>
      </c>
      <c r="P10" s="1">
        <v>0.35699999999999998</v>
      </c>
      <c r="Q10" s="1">
        <v>1.3720000000000001</v>
      </c>
      <c r="R10" s="2">
        <f t="shared" si="2"/>
        <v>1.3724588688946016</v>
      </c>
    </row>
    <row r="11" spans="1:18" x14ac:dyDescent="0.35">
      <c r="A11" s="22" t="s">
        <v>2</v>
      </c>
      <c r="B11" s="22" t="s">
        <v>12</v>
      </c>
      <c r="D11" s="23">
        <f>'Forshammar-Mg2Al'!D10</f>
        <v>0.95970329941597765</v>
      </c>
      <c r="F11">
        <f>IF(C$10="Si",J11,(IF(C11="Al",N11,R11)))</f>
        <v>1.64</v>
      </c>
      <c r="H11" s="1">
        <v>0.38900000000000001</v>
      </c>
      <c r="I11" s="1">
        <v>1.6240000000000001</v>
      </c>
      <c r="J11" s="2">
        <f t="shared" si="0"/>
        <v>1.64</v>
      </c>
      <c r="L11" s="2">
        <v>0.39</v>
      </c>
      <c r="M11" s="2">
        <v>1.6339999999999999</v>
      </c>
      <c r="N11" s="2">
        <f t="shared" si="1"/>
        <v>1.6500411311053982</v>
      </c>
      <c r="P11" s="1">
        <v>0.35699999999999998</v>
      </c>
      <c r="Q11" s="1">
        <v>1.3720000000000001</v>
      </c>
      <c r="R11" s="2">
        <f t="shared" si="2"/>
        <v>1.3866838046272494</v>
      </c>
    </row>
    <row r="12" spans="1:18" x14ac:dyDescent="0.35">
      <c r="A12" s="22" t="s">
        <v>2</v>
      </c>
      <c r="B12" s="22" t="s">
        <v>13</v>
      </c>
      <c r="D12" s="23">
        <f>'Forshammar-Mg2Al'!D11</f>
        <v>1.0459916814346699</v>
      </c>
      <c r="F12">
        <f>IF(C$10="Si",J12,(IF(C12="Al",N12,R12)))</f>
        <v>1.6065084543928752</v>
      </c>
      <c r="H12" s="1">
        <v>0.38900000000000001</v>
      </c>
      <c r="I12" s="1">
        <v>1.6240000000000001</v>
      </c>
      <c r="J12" s="2">
        <f t="shared" si="0"/>
        <v>1.6065084543928752</v>
      </c>
      <c r="L12" s="2">
        <v>0.39</v>
      </c>
      <c r="M12" s="2">
        <v>1.6339999999999999</v>
      </c>
      <c r="N12" s="2">
        <f t="shared" si="1"/>
        <v>1.6164634889800031</v>
      </c>
      <c r="P12" s="1">
        <v>0.35699999999999998</v>
      </c>
      <c r="Q12" s="1">
        <v>1.3720000000000001</v>
      </c>
      <c r="R12" s="2">
        <f t="shared" si="2"/>
        <v>1.3559473476047723</v>
      </c>
    </row>
    <row r="13" spans="1:18" x14ac:dyDescent="0.35">
      <c r="A13" s="22" t="s">
        <v>2</v>
      </c>
      <c r="B13" s="22" t="s">
        <v>14</v>
      </c>
      <c r="D13" s="23">
        <f>'Forshammar-Mg2Al'!D12</f>
        <v>1.0457455511595801</v>
      </c>
      <c r="F13">
        <f>IF(C$10="Si",J13,(IF(C13="Al",N13,R13)))</f>
        <v>1.6066</v>
      </c>
      <c r="H13" s="1">
        <v>0.38900000000000001</v>
      </c>
      <c r="I13" s="1">
        <v>1.6240000000000001</v>
      </c>
      <c r="J13" s="2">
        <f t="shared" si="0"/>
        <v>1.6066</v>
      </c>
      <c r="L13" s="2">
        <v>0.39</v>
      </c>
      <c r="M13" s="2">
        <v>1.6339999999999999</v>
      </c>
      <c r="N13" s="2">
        <f t="shared" si="1"/>
        <v>1.6165552699228789</v>
      </c>
      <c r="P13" s="1">
        <v>0.35699999999999998</v>
      </c>
      <c r="Q13" s="1">
        <v>1.3720000000000001</v>
      </c>
      <c r="R13" s="2">
        <f t="shared" si="2"/>
        <v>1.3560313624678664</v>
      </c>
    </row>
    <row r="14" spans="1:18" x14ac:dyDescent="0.35">
      <c r="A14" s="22" t="s">
        <v>3</v>
      </c>
      <c r="B14" s="22" t="s">
        <v>11</v>
      </c>
      <c r="C14" t="str">
        <f>'Forshammar-Mg2Al'!C13</f>
        <v>Si</v>
      </c>
      <c r="D14" s="23">
        <f>'Forshammar-Mg2Al'!D13</f>
        <v>0.99871547866099941</v>
      </c>
      <c r="F14">
        <f>IF(C$14="Si",J14,(IF(C14="Al",N14,R14)))</f>
        <v>1.6245000000000001</v>
      </c>
      <c r="H14" s="1">
        <v>0.38900000000000001</v>
      </c>
      <c r="I14" s="1">
        <v>1.6240000000000001</v>
      </c>
      <c r="J14" s="2">
        <f t="shared" si="0"/>
        <v>1.6245000000000001</v>
      </c>
      <c r="L14" s="2">
        <v>0.39</v>
      </c>
      <c r="M14" s="2">
        <v>1.6339999999999999</v>
      </c>
      <c r="N14" s="2">
        <f t="shared" si="1"/>
        <v>1.6345012853470435</v>
      </c>
      <c r="P14" s="1">
        <v>0.35699999999999998</v>
      </c>
      <c r="Q14" s="1">
        <v>1.3720000000000001</v>
      </c>
      <c r="R14" s="2">
        <f t="shared" si="2"/>
        <v>1.3724588688946016</v>
      </c>
    </row>
    <row r="15" spans="1:18" x14ac:dyDescent="0.35">
      <c r="A15" s="22" t="s">
        <v>3</v>
      </c>
      <c r="B15" s="22" t="s">
        <v>12</v>
      </c>
      <c r="D15" s="23">
        <f>'Forshammar-Mg2Al'!D14</f>
        <v>0.95970329941597765</v>
      </c>
      <c r="F15">
        <f>IF(C$14="Si",J15,(IF(C15="Al",N15,R15)))</f>
        <v>1.64</v>
      </c>
      <c r="H15" s="1">
        <v>0.38900000000000001</v>
      </c>
      <c r="I15" s="1">
        <v>1.6240000000000001</v>
      </c>
      <c r="J15" s="2">
        <f t="shared" si="0"/>
        <v>1.64</v>
      </c>
      <c r="L15" s="2">
        <v>0.39</v>
      </c>
      <c r="M15" s="2">
        <v>1.6339999999999999</v>
      </c>
      <c r="N15" s="2">
        <f t="shared" si="1"/>
        <v>1.6500411311053982</v>
      </c>
      <c r="P15" s="1">
        <v>0.35699999999999998</v>
      </c>
      <c r="Q15" s="1">
        <v>1.3720000000000001</v>
      </c>
      <c r="R15" s="2">
        <f t="shared" si="2"/>
        <v>1.3866838046272494</v>
      </c>
    </row>
    <row r="16" spans="1:18" x14ac:dyDescent="0.35">
      <c r="A16" s="22" t="s">
        <v>3</v>
      </c>
      <c r="B16" s="22" t="s">
        <v>13</v>
      </c>
      <c r="D16" s="23">
        <f>'Forshammar-Mg2Al'!D15</f>
        <v>1.0459916814346699</v>
      </c>
      <c r="F16">
        <f>IF(C$14="Si",J16,(IF(C16="Al",N16,R16)))</f>
        <v>1.6065084543928752</v>
      </c>
      <c r="H16" s="1">
        <v>0.38900000000000001</v>
      </c>
      <c r="I16" s="1">
        <v>1.6240000000000001</v>
      </c>
      <c r="J16" s="2">
        <f t="shared" si="0"/>
        <v>1.6065084543928752</v>
      </c>
      <c r="L16" s="2">
        <v>0.39</v>
      </c>
      <c r="M16" s="2">
        <v>1.6339999999999999</v>
      </c>
      <c r="N16" s="2">
        <f t="shared" si="1"/>
        <v>1.6164634889800031</v>
      </c>
      <c r="P16" s="1">
        <v>0.35699999999999998</v>
      </c>
      <c r="Q16" s="1">
        <v>1.3720000000000001</v>
      </c>
      <c r="R16" s="2">
        <f t="shared" si="2"/>
        <v>1.3559473476047723</v>
      </c>
    </row>
    <row r="17" spans="1:18" x14ac:dyDescent="0.35">
      <c r="A17" s="22" t="s">
        <v>3</v>
      </c>
      <c r="B17" s="22" t="s">
        <v>14</v>
      </c>
      <c r="D17" s="23">
        <f>'Forshammar-Mg2Al'!D16</f>
        <v>1.0457455511595801</v>
      </c>
      <c r="F17">
        <f>IF(C$14="Si",J17,(IF(C17="Al",N17,R17)))</f>
        <v>1.6066</v>
      </c>
      <c r="H17" s="1">
        <v>0.38900000000000001</v>
      </c>
      <c r="I17" s="1">
        <v>1.6240000000000001</v>
      </c>
      <c r="J17" s="2">
        <f t="shared" si="0"/>
        <v>1.6066</v>
      </c>
      <c r="L17" s="2">
        <v>0.39</v>
      </c>
      <c r="M17" s="2">
        <v>1.6339999999999999</v>
      </c>
      <c r="N17" s="2">
        <f t="shared" si="1"/>
        <v>1.6165552699228789</v>
      </c>
      <c r="P17" s="1">
        <v>0.35699999999999998</v>
      </c>
      <c r="Q17" s="1">
        <v>1.3720000000000001</v>
      </c>
      <c r="R17" s="2">
        <f t="shared" si="2"/>
        <v>1.3560313624678664</v>
      </c>
    </row>
    <row r="18" spans="1:18" x14ac:dyDescent="0.35">
      <c r="A18" s="22" t="s">
        <v>4</v>
      </c>
      <c r="B18" s="22" t="s">
        <v>11</v>
      </c>
      <c r="C18" t="str">
        <f>'Forshammar-Mg2Al'!C17</f>
        <v>Si</v>
      </c>
      <c r="D18" s="23">
        <f>'Forshammar-Mg2Al'!D17</f>
        <v>0.99871547866099941</v>
      </c>
      <c r="F18">
        <f>IF(C$18="Si",J18,(IF(C18="Al",N18,R18)))</f>
        <v>1.6245000000000001</v>
      </c>
      <c r="H18" s="1">
        <v>0.38900000000000001</v>
      </c>
      <c r="I18" s="1">
        <v>1.6240000000000001</v>
      </c>
      <c r="J18" s="2">
        <f t="shared" si="0"/>
        <v>1.6245000000000001</v>
      </c>
      <c r="L18" s="2">
        <v>0.39</v>
      </c>
      <c r="M18" s="2">
        <v>1.6339999999999999</v>
      </c>
      <c r="N18" s="2">
        <f t="shared" si="1"/>
        <v>1.6345012853470435</v>
      </c>
      <c r="P18" s="1">
        <v>0.35699999999999998</v>
      </c>
      <c r="Q18" s="1">
        <v>1.3720000000000001</v>
      </c>
      <c r="R18" s="2">
        <f t="shared" si="2"/>
        <v>1.3724588688946016</v>
      </c>
    </row>
    <row r="19" spans="1:18" x14ac:dyDescent="0.35">
      <c r="A19" s="22" t="s">
        <v>4</v>
      </c>
      <c r="B19" s="22" t="s">
        <v>12</v>
      </c>
      <c r="D19" s="23">
        <f>'Forshammar-Mg2Al'!D18</f>
        <v>0.95970329941597765</v>
      </c>
      <c r="F19">
        <f>IF(C$18="Si",J19,(IF(C19="Al",N19,R19)))</f>
        <v>1.64</v>
      </c>
      <c r="H19" s="1">
        <v>0.38900000000000001</v>
      </c>
      <c r="I19" s="1">
        <v>1.6240000000000001</v>
      </c>
      <c r="J19" s="2">
        <f t="shared" si="0"/>
        <v>1.64</v>
      </c>
      <c r="L19" s="2">
        <v>0.39</v>
      </c>
      <c r="M19" s="2">
        <v>1.6339999999999999</v>
      </c>
      <c r="N19" s="2">
        <f t="shared" si="1"/>
        <v>1.6500411311053982</v>
      </c>
      <c r="P19" s="1">
        <v>0.35699999999999998</v>
      </c>
      <c r="Q19" s="1">
        <v>1.3720000000000001</v>
      </c>
      <c r="R19" s="2">
        <f t="shared" si="2"/>
        <v>1.3866838046272494</v>
      </c>
    </row>
    <row r="20" spans="1:18" x14ac:dyDescent="0.35">
      <c r="A20" s="22" t="s">
        <v>4</v>
      </c>
      <c r="B20" s="22" t="s">
        <v>13</v>
      </c>
      <c r="D20" s="23">
        <f>'Forshammar-Mg2Al'!D19</f>
        <v>1.0459916814346699</v>
      </c>
      <c r="F20">
        <f>IF(C$18="Si",J20,(IF(C20="Al",N20,R20)))</f>
        <v>1.6065084543928752</v>
      </c>
      <c r="H20" s="1">
        <v>0.38900000000000001</v>
      </c>
      <c r="I20" s="1">
        <v>1.6240000000000001</v>
      </c>
      <c r="J20" s="2">
        <f t="shared" si="0"/>
        <v>1.6065084543928752</v>
      </c>
      <c r="L20" s="2">
        <v>0.39</v>
      </c>
      <c r="M20" s="2">
        <v>1.6339999999999999</v>
      </c>
      <c r="N20" s="2">
        <f t="shared" si="1"/>
        <v>1.6164634889800031</v>
      </c>
      <c r="P20" s="1">
        <v>0.35699999999999998</v>
      </c>
      <c r="Q20" s="1">
        <v>1.3720000000000001</v>
      </c>
      <c r="R20" s="2">
        <f t="shared" si="2"/>
        <v>1.3559473476047723</v>
      </c>
    </row>
    <row r="21" spans="1:18" x14ac:dyDescent="0.35">
      <c r="A21" s="22" t="s">
        <v>4</v>
      </c>
      <c r="B21" s="22" t="s">
        <v>14</v>
      </c>
      <c r="D21" s="23">
        <f>'Forshammar-Mg2Al'!D20</f>
        <v>1.0457455511595801</v>
      </c>
      <c r="F21">
        <f>IF(C$18="Si",J21,(IF(C21="Al",N21,R21)))</f>
        <v>1.6066</v>
      </c>
      <c r="H21" s="1">
        <v>0.38900000000000001</v>
      </c>
      <c r="I21" s="1">
        <v>1.6240000000000001</v>
      </c>
      <c r="J21" s="2">
        <f t="shared" si="0"/>
        <v>1.6066</v>
      </c>
      <c r="L21" s="2">
        <v>0.39</v>
      </c>
      <c r="M21" s="2">
        <v>1.6339999999999999</v>
      </c>
      <c r="N21" s="2">
        <f t="shared" si="1"/>
        <v>1.6165552699228789</v>
      </c>
      <c r="P21" s="1">
        <v>0.35699999999999998</v>
      </c>
      <c r="Q21" s="1">
        <v>1.3720000000000001</v>
      </c>
      <c r="R21" s="2">
        <f t="shared" si="2"/>
        <v>1.3560313624678664</v>
      </c>
    </row>
    <row r="22" spans="1:18" x14ac:dyDescent="0.35">
      <c r="A22" s="22" t="s">
        <v>5</v>
      </c>
      <c r="B22" s="22" t="s">
        <v>11</v>
      </c>
      <c r="C22" t="str">
        <f>'Forshammar-Mg2Al'!C21</f>
        <v>Si</v>
      </c>
      <c r="D22" s="23">
        <f>'Forshammar-Mg2Al'!D21</f>
        <v>0.99871547866099941</v>
      </c>
      <c r="F22">
        <f>IF(C$22="Si",J22,(IF(C22="Al",N22,R22)))</f>
        <v>1.6245000000000001</v>
      </c>
      <c r="H22" s="1">
        <v>0.38900000000000001</v>
      </c>
      <c r="I22" s="1">
        <v>1.6240000000000001</v>
      </c>
      <c r="J22" s="2">
        <f t="shared" si="0"/>
        <v>1.6245000000000001</v>
      </c>
      <c r="L22" s="2">
        <v>0.39</v>
      </c>
      <c r="M22" s="2">
        <v>1.6339999999999999</v>
      </c>
      <c r="N22" s="2">
        <f t="shared" si="1"/>
        <v>1.6345012853470435</v>
      </c>
      <c r="P22" s="1">
        <v>0.35699999999999998</v>
      </c>
      <c r="Q22" s="1">
        <v>1.3720000000000001</v>
      </c>
      <c r="R22" s="2">
        <f t="shared" si="2"/>
        <v>1.3724588688946016</v>
      </c>
    </row>
    <row r="23" spans="1:18" x14ac:dyDescent="0.35">
      <c r="A23" s="22" t="s">
        <v>5</v>
      </c>
      <c r="B23" s="22" t="s">
        <v>12</v>
      </c>
      <c r="D23" s="23">
        <f>'Forshammar-Mg2Al'!D22</f>
        <v>0.95970329941597765</v>
      </c>
      <c r="F23">
        <f>IF(C$22="Si",J23,(IF(C23="Al",N23,R23)))</f>
        <v>1.64</v>
      </c>
      <c r="H23" s="1">
        <v>0.38900000000000001</v>
      </c>
      <c r="I23" s="1">
        <v>1.6240000000000001</v>
      </c>
      <c r="J23" s="2">
        <f t="shared" si="0"/>
        <v>1.64</v>
      </c>
      <c r="L23" s="2">
        <v>0.39</v>
      </c>
      <c r="M23" s="2">
        <v>1.6339999999999999</v>
      </c>
      <c r="N23" s="2">
        <f t="shared" si="1"/>
        <v>1.6500411311053982</v>
      </c>
      <c r="P23" s="1">
        <v>0.35699999999999998</v>
      </c>
      <c r="Q23" s="1">
        <v>1.3720000000000001</v>
      </c>
      <c r="R23" s="2">
        <f t="shared" si="2"/>
        <v>1.3866838046272494</v>
      </c>
    </row>
    <row r="24" spans="1:18" x14ac:dyDescent="0.35">
      <c r="A24" s="22" t="s">
        <v>5</v>
      </c>
      <c r="B24" s="22" t="s">
        <v>13</v>
      </c>
      <c r="D24" s="23">
        <f>'Forshammar-Mg2Al'!D23</f>
        <v>1.0459916814346699</v>
      </c>
      <c r="F24">
        <f>IF(C$22="Si",J24,(IF(C24="Al",N24,R24)))</f>
        <v>1.6065084543928752</v>
      </c>
      <c r="H24" s="1">
        <v>0.38900000000000001</v>
      </c>
      <c r="I24" s="1">
        <v>1.6240000000000001</v>
      </c>
      <c r="J24" s="2">
        <f t="shared" si="0"/>
        <v>1.6065084543928752</v>
      </c>
      <c r="L24" s="2">
        <v>0.39</v>
      </c>
      <c r="M24" s="2">
        <v>1.6339999999999999</v>
      </c>
      <c r="N24" s="2">
        <f t="shared" si="1"/>
        <v>1.6164634889800031</v>
      </c>
      <c r="P24" s="1">
        <v>0.35699999999999998</v>
      </c>
      <c r="Q24" s="1">
        <v>1.3720000000000001</v>
      </c>
      <c r="R24" s="2">
        <f t="shared" si="2"/>
        <v>1.3559473476047723</v>
      </c>
    </row>
    <row r="25" spans="1:18" x14ac:dyDescent="0.35">
      <c r="A25" s="22" t="s">
        <v>5</v>
      </c>
      <c r="B25" s="22" t="s">
        <v>14</v>
      </c>
      <c r="D25" s="23">
        <f>'Forshammar-Mg2Al'!D24</f>
        <v>1.0457455511595801</v>
      </c>
      <c r="F25">
        <f>IF(C$22="Si",J25,(IF(C25="Al",N25,R25)))</f>
        <v>1.6066</v>
      </c>
      <c r="H25" s="1">
        <v>0.38900000000000001</v>
      </c>
      <c r="I25" s="1">
        <v>1.6240000000000001</v>
      </c>
      <c r="J25" s="2">
        <f t="shared" si="0"/>
        <v>1.6066</v>
      </c>
      <c r="L25" s="2">
        <v>0.39</v>
      </c>
      <c r="M25" s="2">
        <v>1.6339999999999999</v>
      </c>
      <c r="N25" s="2">
        <f t="shared" si="1"/>
        <v>1.6165552699228789</v>
      </c>
      <c r="P25" s="1">
        <v>0.35699999999999998</v>
      </c>
      <c r="Q25" s="1">
        <v>1.3720000000000001</v>
      </c>
      <c r="R25" s="2">
        <f t="shared" si="2"/>
        <v>1.3560313624678664</v>
      </c>
    </row>
    <row r="26" spans="1:18" x14ac:dyDescent="0.35">
      <c r="A26" s="22"/>
      <c r="B26" s="22"/>
      <c r="D26" s="23"/>
      <c r="J26" t="s">
        <v>44</v>
      </c>
    </row>
    <row r="27" spans="1:18" x14ac:dyDescent="0.35">
      <c r="A27" s="1" t="s">
        <v>30</v>
      </c>
      <c r="B27" s="1" t="s">
        <v>10</v>
      </c>
      <c r="C27" t="str">
        <f>'Forshammar-Mg2Al'!C25</f>
        <v>B</v>
      </c>
      <c r="D27" s="23">
        <f>'Forshammar-Mg2Al'!D25</f>
        <v>1.0199487502095992</v>
      </c>
      <c r="F27">
        <f>J27</f>
        <v>1.3649483999325513</v>
      </c>
      <c r="H27" s="1">
        <v>0.35699999999999998</v>
      </c>
      <c r="I27" s="1">
        <v>1.3720000000000001</v>
      </c>
      <c r="J27" s="2">
        <f>I27-(H27*LN(D27))</f>
        <v>1.3649483999325513</v>
      </c>
    </row>
    <row r="28" spans="1:18" x14ac:dyDescent="0.35">
      <c r="A28" s="1" t="s">
        <v>30</v>
      </c>
      <c r="B28" s="1" t="s">
        <v>31</v>
      </c>
      <c r="D28" s="23">
        <f>'Forshammar-Mg2Al'!D26</f>
        <v>0.97866231206463161</v>
      </c>
      <c r="F28">
        <f t="shared" ref="F28:F44" si="3">J28</f>
        <v>1.3796999999999999</v>
      </c>
      <c r="H28" s="1">
        <v>0.35699999999999998</v>
      </c>
      <c r="I28" s="1">
        <v>1.3720000000000001</v>
      </c>
      <c r="J28" s="2">
        <f t="shared" ref="J28:J44" si="4">I28-(H28*LN(D28))</f>
        <v>1.3796999999999999</v>
      </c>
    </row>
    <row r="29" spans="1:18" x14ac:dyDescent="0.35">
      <c r="A29" s="1" t="s">
        <v>30</v>
      </c>
      <c r="B29" s="1" t="s">
        <v>31</v>
      </c>
      <c r="D29" s="23">
        <f>'Forshammar-Mg2Al'!D27</f>
        <v>0.97866231206463161</v>
      </c>
      <c r="F29">
        <f t="shared" si="3"/>
        <v>1.3796999999999999</v>
      </c>
      <c r="H29" s="1">
        <v>0.35699999999999998</v>
      </c>
      <c r="I29" s="1">
        <v>1.3720000000000001</v>
      </c>
      <c r="J29" s="2">
        <f t="shared" si="4"/>
        <v>1.3796999999999999</v>
      </c>
    </row>
    <row r="30" spans="1:18" x14ac:dyDescent="0.35">
      <c r="A30" s="1" t="s">
        <v>47</v>
      </c>
      <c r="B30" s="1" t="s">
        <v>10</v>
      </c>
      <c r="C30" t="str">
        <f>'Forshammar-Mg2Al'!C28</f>
        <v>B</v>
      </c>
      <c r="D30" s="23">
        <f>'Forshammar-Mg2Al'!D28</f>
        <v>1.0199487502095992</v>
      </c>
      <c r="F30">
        <f t="shared" si="3"/>
        <v>1.3649483999325513</v>
      </c>
      <c r="H30" s="1">
        <v>0.35699999999999998</v>
      </c>
      <c r="I30" s="1">
        <v>1.3720000000000001</v>
      </c>
      <c r="J30" s="2">
        <f t="shared" si="4"/>
        <v>1.3649483999325513</v>
      </c>
    </row>
    <row r="31" spans="1:18" x14ac:dyDescent="0.35">
      <c r="A31" s="1" t="s">
        <v>47</v>
      </c>
      <c r="B31" s="1" t="s">
        <v>31</v>
      </c>
      <c r="D31" s="23">
        <f>'Forshammar-Mg2Al'!D29</f>
        <v>0.97866231206463161</v>
      </c>
      <c r="F31">
        <f t="shared" si="3"/>
        <v>1.3796999999999999</v>
      </c>
      <c r="H31" s="1">
        <v>0.35699999999999998</v>
      </c>
      <c r="I31" s="1">
        <v>1.3720000000000001</v>
      </c>
      <c r="J31" s="2">
        <f t="shared" si="4"/>
        <v>1.3796999999999999</v>
      </c>
    </row>
    <row r="32" spans="1:18" x14ac:dyDescent="0.35">
      <c r="A32" s="1" t="s">
        <v>47</v>
      </c>
      <c r="B32" s="1" t="s">
        <v>31</v>
      </c>
      <c r="D32" s="23">
        <f>'Forshammar-Mg2Al'!D30</f>
        <v>0.97866231206463161</v>
      </c>
      <c r="F32">
        <f t="shared" si="3"/>
        <v>1.3796999999999999</v>
      </c>
      <c r="H32" s="1">
        <v>0.35699999999999998</v>
      </c>
      <c r="I32" s="1">
        <v>1.3720000000000001</v>
      </c>
      <c r="J32" s="2">
        <f t="shared" si="4"/>
        <v>1.3796999999999999</v>
      </c>
    </row>
    <row r="33" spans="1:14" x14ac:dyDescent="0.35">
      <c r="A33" s="1" t="s">
        <v>52</v>
      </c>
      <c r="B33" s="1" t="s">
        <v>10</v>
      </c>
      <c r="C33" t="str">
        <f>'Forshammar-Mg2Al'!C31</f>
        <v>B</v>
      </c>
      <c r="D33" s="23">
        <f>'Forshammar-Mg2Al'!D31</f>
        <v>1.0199487502095992</v>
      </c>
      <c r="F33">
        <f t="shared" si="3"/>
        <v>1.3649483999325513</v>
      </c>
      <c r="H33" s="1">
        <v>0.35699999999999998</v>
      </c>
      <c r="I33" s="1">
        <v>1.3720000000000001</v>
      </c>
      <c r="J33" s="2">
        <f t="shared" si="4"/>
        <v>1.3649483999325513</v>
      </c>
    </row>
    <row r="34" spans="1:14" x14ac:dyDescent="0.35">
      <c r="A34" s="1" t="s">
        <v>52</v>
      </c>
      <c r="B34" s="1" t="s">
        <v>31</v>
      </c>
      <c r="D34" s="23">
        <f>'Forshammar-Mg2Al'!D32</f>
        <v>0.97866231206463161</v>
      </c>
      <c r="F34">
        <f t="shared" si="3"/>
        <v>1.3796999999999999</v>
      </c>
      <c r="H34" s="1">
        <v>0.35699999999999998</v>
      </c>
      <c r="I34" s="1">
        <v>1.3720000000000001</v>
      </c>
      <c r="J34" s="2">
        <f t="shared" si="4"/>
        <v>1.3796999999999999</v>
      </c>
    </row>
    <row r="35" spans="1:14" x14ac:dyDescent="0.35">
      <c r="A35" s="1" t="s">
        <v>52</v>
      </c>
      <c r="B35" s="1" t="s">
        <v>31</v>
      </c>
      <c r="D35" s="23">
        <f>'Forshammar-Mg2Al'!D33</f>
        <v>0.97866231206463161</v>
      </c>
      <c r="F35">
        <f t="shared" si="3"/>
        <v>1.3796999999999999</v>
      </c>
      <c r="H35" s="1">
        <v>0.35699999999999998</v>
      </c>
      <c r="I35" s="1">
        <v>1.3720000000000001</v>
      </c>
      <c r="J35" s="2">
        <f t="shared" si="4"/>
        <v>1.3796999999999999</v>
      </c>
    </row>
    <row r="36" spans="1:14" x14ac:dyDescent="0.35">
      <c r="A36" s="1" t="s">
        <v>74</v>
      </c>
      <c r="B36" s="1" t="s">
        <v>10</v>
      </c>
      <c r="C36" t="str">
        <f>'Forshammar-Mg2Al'!C34</f>
        <v>B</v>
      </c>
      <c r="D36" s="23">
        <f>'Forshammar-Mg2Al'!D34</f>
        <v>1.0199487502095992</v>
      </c>
      <c r="F36">
        <f t="shared" si="3"/>
        <v>1.3649483999325513</v>
      </c>
      <c r="H36" s="1">
        <v>0.35699999999999998</v>
      </c>
      <c r="I36" s="1">
        <v>1.3720000000000001</v>
      </c>
      <c r="J36" s="2">
        <f t="shared" si="4"/>
        <v>1.3649483999325513</v>
      </c>
    </row>
    <row r="37" spans="1:14" x14ac:dyDescent="0.35">
      <c r="A37" s="1" t="s">
        <v>74</v>
      </c>
      <c r="B37" s="1" t="s">
        <v>31</v>
      </c>
      <c r="D37" s="23">
        <f>'Forshammar-Mg2Al'!D35</f>
        <v>0.97866231206463161</v>
      </c>
      <c r="F37">
        <f t="shared" si="3"/>
        <v>1.3796999999999999</v>
      </c>
      <c r="H37" s="1">
        <v>0.35699999999999998</v>
      </c>
      <c r="I37" s="1">
        <v>1.3720000000000001</v>
      </c>
      <c r="J37" s="2">
        <f t="shared" si="4"/>
        <v>1.3796999999999999</v>
      </c>
    </row>
    <row r="38" spans="1:14" x14ac:dyDescent="0.35">
      <c r="A38" s="1" t="s">
        <v>74</v>
      </c>
      <c r="B38" s="1" t="s">
        <v>31</v>
      </c>
      <c r="D38" s="23">
        <f>'Forshammar-Mg2Al'!D36</f>
        <v>0.97866231206463161</v>
      </c>
      <c r="F38">
        <f t="shared" si="3"/>
        <v>1.3796999999999999</v>
      </c>
      <c r="H38" s="1">
        <v>0.35699999999999998</v>
      </c>
      <c r="I38" s="1">
        <v>1.3720000000000001</v>
      </c>
      <c r="J38" s="2">
        <f t="shared" si="4"/>
        <v>1.3796999999999999</v>
      </c>
    </row>
    <row r="39" spans="1:14" x14ac:dyDescent="0.35">
      <c r="A39" s="1" t="s">
        <v>75</v>
      </c>
      <c r="B39" s="1" t="s">
        <v>10</v>
      </c>
      <c r="C39" t="str">
        <f>'Forshammar-Mg2Al'!C37</f>
        <v>B</v>
      </c>
      <c r="D39" s="23">
        <f>'Forshammar-Mg2Al'!D37</f>
        <v>1.0199487502095992</v>
      </c>
      <c r="F39">
        <f t="shared" si="3"/>
        <v>1.3649483999325513</v>
      </c>
      <c r="H39" s="1">
        <v>0.35699999999999998</v>
      </c>
      <c r="I39" s="1">
        <v>1.3720000000000001</v>
      </c>
      <c r="J39" s="2">
        <f t="shared" si="4"/>
        <v>1.3649483999325513</v>
      </c>
    </row>
    <row r="40" spans="1:14" x14ac:dyDescent="0.35">
      <c r="A40" s="1" t="s">
        <v>75</v>
      </c>
      <c r="B40" s="1" t="s">
        <v>31</v>
      </c>
      <c r="D40" s="23">
        <f>'Forshammar-Mg2Al'!D38</f>
        <v>0.97866231206463161</v>
      </c>
      <c r="F40">
        <f t="shared" si="3"/>
        <v>1.3796999999999999</v>
      </c>
      <c r="H40" s="1">
        <v>0.35699999999999998</v>
      </c>
      <c r="I40" s="1">
        <v>1.3720000000000001</v>
      </c>
      <c r="J40" s="2">
        <f t="shared" si="4"/>
        <v>1.3796999999999999</v>
      </c>
    </row>
    <row r="41" spans="1:14" x14ac:dyDescent="0.35">
      <c r="A41" s="1" t="s">
        <v>75</v>
      </c>
      <c r="B41" s="1" t="s">
        <v>31</v>
      </c>
      <c r="D41" s="23">
        <f>'Forshammar-Mg2Al'!D39</f>
        <v>0.97866231206463161</v>
      </c>
      <c r="F41">
        <f t="shared" si="3"/>
        <v>1.3796999999999999</v>
      </c>
      <c r="H41" s="1">
        <v>0.35699999999999998</v>
      </c>
      <c r="I41" s="1">
        <v>1.3720000000000001</v>
      </c>
      <c r="J41" s="2">
        <f t="shared" si="4"/>
        <v>1.3796999999999999</v>
      </c>
    </row>
    <row r="42" spans="1:14" x14ac:dyDescent="0.35">
      <c r="A42" s="1" t="s">
        <v>76</v>
      </c>
      <c r="B42" s="1" t="s">
        <v>10</v>
      </c>
      <c r="C42" t="str">
        <f>'Forshammar-Mg2Al'!C40</f>
        <v>B</v>
      </c>
      <c r="D42" s="23">
        <f>'Forshammar-Mg2Al'!D40</f>
        <v>1.0199487502095992</v>
      </c>
      <c r="F42">
        <f t="shared" si="3"/>
        <v>1.3649483999325513</v>
      </c>
      <c r="H42" s="1">
        <v>0.35699999999999998</v>
      </c>
      <c r="I42" s="1">
        <v>1.3720000000000001</v>
      </c>
      <c r="J42" s="2">
        <f t="shared" si="4"/>
        <v>1.3649483999325513</v>
      </c>
    </row>
    <row r="43" spans="1:14" x14ac:dyDescent="0.35">
      <c r="A43" s="1" t="s">
        <v>76</v>
      </c>
      <c r="B43" s="1" t="s">
        <v>31</v>
      </c>
      <c r="D43" s="23">
        <f>'Forshammar-Mg2Al'!D41</f>
        <v>0.97866231206463161</v>
      </c>
      <c r="F43">
        <f t="shared" si="3"/>
        <v>1.3796999999999999</v>
      </c>
      <c r="H43" s="1">
        <v>0.35699999999999998</v>
      </c>
      <c r="I43" s="1">
        <v>1.3720000000000001</v>
      </c>
      <c r="J43" s="2">
        <f t="shared" si="4"/>
        <v>1.3796999999999999</v>
      </c>
    </row>
    <row r="44" spans="1:14" x14ac:dyDescent="0.35">
      <c r="A44" s="1" t="s">
        <v>76</v>
      </c>
      <c r="B44" s="1" t="s">
        <v>31</v>
      </c>
      <c r="D44" s="23">
        <f>'Forshammar-Mg2Al'!D42</f>
        <v>0.97866231206463161</v>
      </c>
      <c r="F44">
        <f t="shared" si="3"/>
        <v>1.3796999999999999</v>
      </c>
      <c r="H44" s="1">
        <v>0.35699999999999998</v>
      </c>
      <c r="I44" s="1">
        <v>1.3720000000000001</v>
      </c>
      <c r="J44" s="2">
        <f t="shared" si="4"/>
        <v>1.3796999999999999</v>
      </c>
    </row>
    <row r="45" spans="1:14" x14ac:dyDescent="0.35">
      <c r="A45" s="1"/>
      <c r="B45" s="1"/>
      <c r="D45" s="23"/>
      <c r="J45" t="s">
        <v>27</v>
      </c>
      <c r="N45" t="s">
        <v>28</v>
      </c>
    </row>
    <row r="46" spans="1:14" x14ac:dyDescent="0.35">
      <c r="A46" s="25" t="s">
        <v>53</v>
      </c>
      <c r="B46" s="25" t="s">
        <v>16</v>
      </c>
      <c r="C46" t="str">
        <f>'Forshammar-Mg2Al'!C43</f>
        <v>Al</v>
      </c>
      <c r="D46" s="23">
        <f>'Forshammar-Mg2Al'!D43</f>
        <v>0.42821748477161148</v>
      </c>
      <c r="F46">
        <f>IF(C$46="Al",J46,N46)</f>
        <v>1.9647683874836961</v>
      </c>
      <c r="H46" s="2">
        <v>0.39</v>
      </c>
      <c r="I46" s="2">
        <v>1.6339999999999999</v>
      </c>
      <c r="J46" s="2">
        <f>I46-(H46*LN(D46))</f>
        <v>1.9647683874836961</v>
      </c>
      <c r="L46" s="11">
        <v>0.44700000000000001</v>
      </c>
      <c r="M46" s="11">
        <v>1.6579999999999999</v>
      </c>
      <c r="N46" s="2">
        <f>M46-(L46*LN(D46))</f>
        <v>2.0371114595005442</v>
      </c>
    </row>
    <row r="47" spans="1:14" x14ac:dyDescent="0.35">
      <c r="A47" s="25" t="s">
        <v>53</v>
      </c>
      <c r="B47" s="25" t="s">
        <v>13</v>
      </c>
      <c r="D47" s="23">
        <f>'Forshammar-Mg2Al'!D44</f>
        <v>0.55530426073901928</v>
      </c>
      <c r="F47">
        <f t="shared" ref="F47:F51" si="5">IF(C$46="Al",J47,N47)</f>
        <v>1.863413248182662</v>
      </c>
      <c r="H47" s="2">
        <v>0.39</v>
      </c>
      <c r="I47" s="2">
        <v>1.6339999999999999</v>
      </c>
      <c r="J47" s="2">
        <f t="shared" ref="J47:J110" si="6">I47-(H47*LN(D47))</f>
        <v>1.863413248182662</v>
      </c>
      <c r="L47" s="11">
        <v>0.44700000000000001</v>
      </c>
      <c r="M47" s="11">
        <v>1.6579999999999999</v>
      </c>
      <c r="N47" s="2">
        <f t="shared" ref="N47:N110" si="7">M47-(L47*LN(D47))</f>
        <v>1.9209428767632049</v>
      </c>
    </row>
    <row r="48" spans="1:14" x14ac:dyDescent="0.35">
      <c r="A48" s="25" t="s">
        <v>53</v>
      </c>
      <c r="B48" s="25" t="s">
        <v>14</v>
      </c>
      <c r="D48" s="23">
        <f>'Forshammar-Mg2Al'!D45</f>
        <v>0.53854280279231548</v>
      </c>
      <c r="F48">
        <f t="shared" si="5"/>
        <v>1.8753664371255714</v>
      </c>
      <c r="H48" s="2">
        <v>0.39</v>
      </c>
      <c r="I48" s="2">
        <v>1.6339999999999999</v>
      </c>
      <c r="J48" s="2">
        <f t="shared" si="6"/>
        <v>1.8753664371255714</v>
      </c>
      <c r="L48" s="11">
        <v>0.44700000000000001</v>
      </c>
      <c r="M48" s="11">
        <v>1.6579999999999999</v>
      </c>
      <c r="N48" s="2">
        <f t="shared" si="7"/>
        <v>1.9346430702439241</v>
      </c>
    </row>
    <row r="49" spans="1:14" x14ac:dyDescent="0.35">
      <c r="A49" s="25" t="s">
        <v>53</v>
      </c>
      <c r="B49" s="25" t="s">
        <v>48</v>
      </c>
      <c r="D49" s="23">
        <f>'Forshammar-Mg2Al'!D46</f>
        <v>0.46874505158163876</v>
      </c>
      <c r="F49">
        <f t="shared" si="5"/>
        <v>1.9295015407678393</v>
      </c>
      <c r="H49" s="2">
        <v>0.39</v>
      </c>
      <c r="I49" s="2">
        <v>1.6339999999999999</v>
      </c>
      <c r="J49" s="2">
        <f t="shared" si="6"/>
        <v>1.9295015407678393</v>
      </c>
      <c r="L49" s="11">
        <v>0.44700000000000001</v>
      </c>
      <c r="M49" s="11">
        <v>1.6579999999999999</v>
      </c>
      <c r="N49" s="2">
        <f t="shared" si="7"/>
        <v>1.9966902274954466</v>
      </c>
    </row>
    <row r="50" spans="1:14" x14ac:dyDescent="0.35">
      <c r="A50" s="25" t="s">
        <v>53</v>
      </c>
      <c r="B50" s="25" t="s">
        <v>31</v>
      </c>
      <c r="D50" s="23">
        <f>'Forshammar-Mg2Al'!D47</f>
        <v>0.54706713537137552</v>
      </c>
      <c r="F50">
        <f t="shared" si="5"/>
        <v>1.8692416626258987</v>
      </c>
      <c r="H50" s="2">
        <v>0.39</v>
      </c>
      <c r="I50" s="2">
        <v>1.6339999999999999</v>
      </c>
      <c r="J50" s="2">
        <f t="shared" si="6"/>
        <v>1.8692416626258987</v>
      </c>
      <c r="L50" s="11">
        <v>0.44700000000000001</v>
      </c>
      <c r="M50" s="11">
        <v>1.6579999999999999</v>
      </c>
      <c r="N50" s="2">
        <f t="shared" si="7"/>
        <v>1.9276231363942995</v>
      </c>
    </row>
    <row r="51" spans="1:14" x14ac:dyDescent="0.35">
      <c r="A51" s="25" t="s">
        <v>53</v>
      </c>
      <c r="B51" s="25" t="s">
        <v>49</v>
      </c>
      <c r="D51" s="23">
        <f>'Forshammar-Mg2Al'!D48</f>
        <v>0.50857940615180453</v>
      </c>
      <c r="F51">
        <f t="shared" si="5"/>
        <v>1.8976922280437329</v>
      </c>
      <c r="H51" s="2">
        <v>0.39</v>
      </c>
      <c r="I51" s="2">
        <v>1.6339999999999999</v>
      </c>
      <c r="J51" s="2">
        <f t="shared" si="6"/>
        <v>1.8976922280437329</v>
      </c>
      <c r="L51" s="11">
        <v>0.44700000000000001</v>
      </c>
      <c r="M51" s="11">
        <v>1.6579999999999999</v>
      </c>
      <c r="N51" s="2">
        <f t="shared" si="7"/>
        <v>1.9602318613732017</v>
      </c>
    </row>
    <row r="52" spans="1:14" x14ac:dyDescent="0.35">
      <c r="A52" s="25" t="s">
        <v>54</v>
      </c>
      <c r="B52" s="25" t="s">
        <v>16</v>
      </c>
      <c r="C52" t="str">
        <f>'Forshammar-Mg2Al'!C49</f>
        <v>Al</v>
      </c>
      <c r="D52" s="23">
        <f>'Forshammar-Mg2Al'!D49</f>
        <v>0.42821748477161148</v>
      </c>
      <c r="F52">
        <f t="shared" ref="F52:F57" si="8">IF(C$52="Al",J52,N52)</f>
        <v>1.9647683874836961</v>
      </c>
      <c r="H52" s="2">
        <v>0.39</v>
      </c>
      <c r="I52" s="2">
        <v>1.6339999999999999</v>
      </c>
      <c r="J52" s="2">
        <f t="shared" si="6"/>
        <v>1.9647683874836961</v>
      </c>
      <c r="L52" s="11">
        <v>0.44700000000000001</v>
      </c>
      <c r="M52" s="11">
        <v>1.6579999999999999</v>
      </c>
      <c r="N52" s="2">
        <f t="shared" si="7"/>
        <v>2.0371114595005442</v>
      </c>
    </row>
    <row r="53" spans="1:14" x14ac:dyDescent="0.35">
      <c r="A53" s="25" t="s">
        <v>54</v>
      </c>
      <c r="B53" s="25" t="s">
        <v>13</v>
      </c>
      <c r="D53" s="23">
        <f>'Forshammar-Mg2Al'!D50</f>
        <v>0.55530426073901928</v>
      </c>
      <c r="F53">
        <f t="shared" si="8"/>
        <v>1.863413248182662</v>
      </c>
      <c r="H53" s="2">
        <v>0.39</v>
      </c>
      <c r="I53" s="2">
        <v>1.6339999999999999</v>
      </c>
      <c r="J53" s="2">
        <f t="shared" si="6"/>
        <v>1.863413248182662</v>
      </c>
      <c r="L53" s="11">
        <v>0.44700000000000001</v>
      </c>
      <c r="M53" s="11">
        <v>1.6579999999999999</v>
      </c>
      <c r="N53" s="2">
        <f t="shared" si="7"/>
        <v>1.9209428767632049</v>
      </c>
    </row>
    <row r="54" spans="1:14" x14ac:dyDescent="0.35">
      <c r="A54" s="25" t="s">
        <v>54</v>
      </c>
      <c r="B54" s="25" t="s">
        <v>14</v>
      </c>
      <c r="D54" s="23">
        <f>'Forshammar-Mg2Al'!D51</f>
        <v>0.53854280279231548</v>
      </c>
      <c r="F54">
        <f t="shared" si="8"/>
        <v>1.8753664371255714</v>
      </c>
      <c r="H54" s="2">
        <v>0.39</v>
      </c>
      <c r="I54" s="2">
        <v>1.6339999999999999</v>
      </c>
      <c r="J54" s="2">
        <f t="shared" si="6"/>
        <v>1.8753664371255714</v>
      </c>
      <c r="L54" s="11">
        <v>0.44700000000000001</v>
      </c>
      <c r="M54" s="11">
        <v>1.6579999999999999</v>
      </c>
      <c r="N54" s="2">
        <f t="shared" si="7"/>
        <v>1.9346430702439241</v>
      </c>
    </row>
    <row r="55" spans="1:14" x14ac:dyDescent="0.35">
      <c r="A55" s="25" t="s">
        <v>54</v>
      </c>
      <c r="B55" s="25" t="s">
        <v>48</v>
      </c>
      <c r="D55" s="23">
        <f>'Forshammar-Mg2Al'!D52</f>
        <v>0.46874505158163876</v>
      </c>
      <c r="F55">
        <f t="shared" si="8"/>
        <v>1.9295015407678393</v>
      </c>
      <c r="H55" s="2">
        <v>0.39</v>
      </c>
      <c r="I55" s="2">
        <v>1.6339999999999999</v>
      </c>
      <c r="J55" s="2">
        <f t="shared" si="6"/>
        <v>1.9295015407678393</v>
      </c>
      <c r="L55" s="11">
        <v>0.44700000000000001</v>
      </c>
      <c r="M55" s="11">
        <v>1.6579999999999999</v>
      </c>
      <c r="N55" s="2">
        <f t="shared" si="7"/>
        <v>1.9966902274954466</v>
      </c>
    </row>
    <row r="56" spans="1:14" x14ac:dyDescent="0.35">
      <c r="A56" s="25" t="s">
        <v>54</v>
      </c>
      <c r="B56" s="25" t="s">
        <v>31</v>
      </c>
      <c r="D56" s="23">
        <f>'Forshammar-Mg2Al'!D53</f>
        <v>0.54706713537137552</v>
      </c>
      <c r="F56">
        <f t="shared" si="8"/>
        <v>1.8692416626258987</v>
      </c>
      <c r="H56" s="2">
        <v>0.39</v>
      </c>
      <c r="I56" s="2">
        <v>1.6339999999999999</v>
      </c>
      <c r="J56" s="2">
        <f t="shared" si="6"/>
        <v>1.8692416626258987</v>
      </c>
      <c r="L56" s="11">
        <v>0.44700000000000001</v>
      </c>
      <c r="M56" s="11">
        <v>1.6579999999999999</v>
      </c>
      <c r="N56" s="2">
        <f t="shared" si="7"/>
        <v>1.9276231363942995</v>
      </c>
    </row>
    <row r="57" spans="1:14" x14ac:dyDescent="0.35">
      <c r="A57" s="25" t="s">
        <v>54</v>
      </c>
      <c r="B57" s="25" t="s">
        <v>49</v>
      </c>
      <c r="D57" s="23">
        <f>'Forshammar-Mg2Al'!D54</f>
        <v>0.50857940615180453</v>
      </c>
      <c r="F57">
        <f t="shared" si="8"/>
        <v>1.8976922280437329</v>
      </c>
      <c r="H57" s="2">
        <v>0.39</v>
      </c>
      <c r="I57" s="2">
        <v>1.6339999999999999</v>
      </c>
      <c r="J57" s="2">
        <f t="shared" si="6"/>
        <v>1.8976922280437329</v>
      </c>
      <c r="L57" s="11">
        <v>0.44700000000000001</v>
      </c>
      <c r="M57" s="11">
        <v>1.6579999999999999</v>
      </c>
      <c r="N57" s="2">
        <f t="shared" si="7"/>
        <v>1.9602318613732017</v>
      </c>
    </row>
    <row r="58" spans="1:14" x14ac:dyDescent="0.35">
      <c r="A58" s="25" t="s">
        <v>55</v>
      </c>
      <c r="B58" s="25" t="s">
        <v>16</v>
      </c>
      <c r="C58" t="str">
        <f>'Forshammar-Mg2Al'!C55</f>
        <v>Mg</v>
      </c>
      <c r="D58" s="23">
        <f>'Forshammar-Mg2Al'!D55</f>
        <v>0.2839220801541476</v>
      </c>
      <c r="F58">
        <f t="shared" ref="F58:F63" si="9">IF(C$58="Al",J58,N58)</f>
        <v>2.2207977835218555</v>
      </c>
      <c r="H58" s="2">
        <v>0.39</v>
      </c>
      <c r="I58" s="2">
        <v>1.6339999999999999</v>
      </c>
      <c r="J58" s="2">
        <f t="shared" si="6"/>
        <v>2.1250316232069881</v>
      </c>
      <c r="L58" s="11">
        <v>0.44700000000000001</v>
      </c>
      <c r="M58" s="11">
        <v>1.6579999999999999</v>
      </c>
      <c r="N58" s="2">
        <f t="shared" si="7"/>
        <v>2.2207977835218555</v>
      </c>
    </row>
    <row r="59" spans="1:14" x14ac:dyDescent="0.35">
      <c r="A59" s="25" t="s">
        <v>55</v>
      </c>
      <c r="B59" s="25" t="s">
        <v>13</v>
      </c>
      <c r="D59" s="23">
        <f>'Forshammar-Mg2Al'!D56</f>
        <v>0.36536529266073814</v>
      </c>
      <c r="F59">
        <f t="shared" si="9"/>
        <v>2.1080653579537696</v>
      </c>
      <c r="H59" s="2">
        <v>0.39</v>
      </c>
      <c r="I59" s="2">
        <v>1.6339999999999999</v>
      </c>
      <c r="J59" s="2">
        <f t="shared" si="6"/>
        <v>2.0266744733824837</v>
      </c>
      <c r="L59" s="11">
        <v>0.44700000000000001</v>
      </c>
      <c r="M59" s="11">
        <v>1.6579999999999999</v>
      </c>
      <c r="N59" s="2">
        <f t="shared" si="7"/>
        <v>2.1080653579537696</v>
      </c>
    </row>
    <row r="60" spans="1:14" x14ac:dyDescent="0.35">
      <c r="A60" s="25" t="s">
        <v>55</v>
      </c>
      <c r="B60" s="25" t="s">
        <v>14</v>
      </c>
      <c r="D60" s="23">
        <f>'Forshammar-Mg2Al'!D57</f>
        <v>0.35465838380316944</v>
      </c>
      <c r="F60">
        <f t="shared" si="9"/>
        <v>2.1213603126260292</v>
      </c>
      <c r="H60" s="2">
        <v>0.39</v>
      </c>
      <c r="I60" s="2">
        <v>1.6339999999999999</v>
      </c>
      <c r="J60" s="2">
        <f t="shared" si="6"/>
        <v>2.0382740982643206</v>
      </c>
      <c r="L60" s="11">
        <v>0.44700000000000001</v>
      </c>
      <c r="M60" s="11">
        <v>1.6579999999999999</v>
      </c>
      <c r="N60" s="2">
        <f t="shared" si="7"/>
        <v>2.1213603126260292</v>
      </c>
    </row>
    <row r="61" spans="1:14" x14ac:dyDescent="0.35">
      <c r="A61" s="25" t="s">
        <v>55</v>
      </c>
      <c r="B61" s="25" t="s">
        <v>48</v>
      </c>
      <c r="D61" s="23">
        <f>'Forshammar-Mg2Al'!D58</f>
        <v>0.30996298202151712</v>
      </c>
      <c r="F61">
        <f t="shared" si="9"/>
        <v>2.1815721734557671</v>
      </c>
      <c r="H61" s="2">
        <v>0.39</v>
      </c>
      <c r="I61" s="2">
        <v>1.6339999999999999</v>
      </c>
      <c r="J61" s="2">
        <f t="shared" si="6"/>
        <v>2.0908079365721459</v>
      </c>
      <c r="L61" s="11">
        <v>0.44700000000000001</v>
      </c>
      <c r="M61" s="11">
        <v>1.6579999999999999</v>
      </c>
      <c r="N61" s="2">
        <f t="shared" si="7"/>
        <v>2.1815721734557671</v>
      </c>
    </row>
    <row r="62" spans="1:14" x14ac:dyDescent="0.35">
      <c r="A62" s="25" t="s">
        <v>55</v>
      </c>
      <c r="B62" s="25" t="s">
        <v>31</v>
      </c>
      <c r="D62" s="23">
        <f>'Forshammar-Mg2Al'!D59</f>
        <v>0.36010478236927446</v>
      </c>
      <c r="F62">
        <f t="shared" si="9"/>
        <v>2.1145480218022268</v>
      </c>
      <c r="H62" s="2">
        <v>0.39</v>
      </c>
      <c r="I62" s="2">
        <v>1.6339999999999999</v>
      </c>
      <c r="J62" s="2">
        <f t="shared" si="6"/>
        <v>2.032330488820735</v>
      </c>
      <c r="L62" s="11">
        <v>0.44700000000000001</v>
      </c>
      <c r="M62" s="11">
        <v>1.6579999999999999</v>
      </c>
      <c r="N62" s="2">
        <f t="shared" si="7"/>
        <v>2.1145480218022268</v>
      </c>
    </row>
    <row r="63" spans="1:14" x14ac:dyDescent="0.35">
      <c r="A63" s="25" t="s">
        <v>55</v>
      </c>
      <c r="B63" s="25" t="s">
        <v>49</v>
      </c>
      <c r="D63" s="23">
        <f>'Forshammar-Mg2Al'!D60</f>
        <v>0.33549353305859436</v>
      </c>
      <c r="F63">
        <f t="shared" si="9"/>
        <v>2.1461922114353738</v>
      </c>
      <c r="H63" s="2">
        <v>0.39</v>
      </c>
      <c r="I63" s="2">
        <v>1.6339999999999999</v>
      </c>
      <c r="J63" s="2">
        <f t="shared" si="6"/>
        <v>2.0599395133328766</v>
      </c>
      <c r="L63" s="11">
        <v>0.44700000000000001</v>
      </c>
      <c r="M63" s="11">
        <v>1.6579999999999999</v>
      </c>
      <c r="N63" s="2">
        <f t="shared" si="7"/>
        <v>2.1461922114353738</v>
      </c>
    </row>
    <row r="64" spans="1:14" x14ac:dyDescent="0.35">
      <c r="A64" s="25" t="s">
        <v>56</v>
      </c>
      <c r="B64" s="25" t="s">
        <v>16</v>
      </c>
      <c r="C64" t="str">
        <f>'Forshammar-Mg2Al'!C61</f>
        <v>Al</v>
      </c>
      <c r="D64" s="23">
        <f>'Forshammar-Mg2Al'!D61</f>
        <v>0.42821748477161148</v>
      </c>
      <c r="F64">
        <f t="shared" ref="F64:F69" si="10">IF(C$64="Al",J64,N64)</f>
        <v>1.9647683874836961</v>
      </c>
      <c r="H64" s="2">
        <v>0.39</v>
      </c>
      <c r="I64" s="2">
        <v>1.6339999999999999</v>
      </c>
      <c r="J64" s="2">
        <f t="shared" si="6"/>
        <v>1.9647683874836961</v>
      </c>
      <c r="L64" s="11">
        <v>0.44700000000000001</v>
      </c>
      <c r="M64" s="11">
        <v>1.6579999999999999</v>
      </c>
      <c r="N64" s="2">
        <f t="shared" si="7"/>
        <v>2.0371114595005442</v>
      </c>
    </row>
    <row r="65" spans="1:14" x14ac:dyDescent="0.35">
      <c r="A65" s="25" t="s">
        <v>56</v>
      </c>
      <c r="B65" s="25" t="s">
        <v>13</v>
      </c>
      <c r="D65" s="23">
        <f>'Forshammar-Mg2Al'!D62</f>
        <v>0.55530426073901928</v>
      </c>
      <c r="F65">
        <f t="shared" si="10"/>
        <v>1.863413248182662</v>
      </c>
      <c r="H65" s="2">
        <v>0.39</v>
      </c>
      <c r="I65" s="2">
        <v>1.6339999999999999</v>
      </c>
      <c r="J65" s="2">
        <f t="shared" si="6"/>
        <v>1.863413248182662</v>
      </c>
      <c r="L65" s="11">
        <v>0.44700000000000001</v>
      </c>
      <c r="M65" s="11">
        <v>1.6579999999999999</v>
      </c>
      <c r="N65" s="2">
        <f t="shared" si="7"/>
        <v>1.9209428767632049</v>
      </c>
    </row>
    <row r="66" spans="1:14" x14ac:dyDescent="0.35">
      <c r="A66" s="25" t="s">
        <v>56</v>
      </c>
      <c r="B66" s="25" t="s">
        <v>14</v>
      </c>
      <c r="D66" s="23">
        <f>'Forshammar-Mg2Al'!D63</f>
        <v>0.53854280279231548</v>
      </c>
      <c r="F66">
        <f t="shared" si="10"/>
        <v>1.8753664371255714</v>
      </c>
      <c r="H66" s="2">
        <v>0.39</v>
      </c>
      <c r="I66" s="2">
        <v>1.6339999999999999</v>
      </c>
      <c r="J66" s="2">
        <f t="shared" si="6"/>
        <v>1.8753664371255714</v>
      </c>
      <c r="L66" s="11">
        <v>0.44700000000000001</v>
      </c>
      <c r="M66" s="11">
        <v>1.6579999999999999</v>
      </c>
      <c r="N66" s="2">
        <f t="shared" si="7"/>
        <v>1.9346430702439241</v>
      </c>
    </row>
    <row r="67" spans="1:14" x14ac:dyDescent="0.35">
      <c r="A67" s="25" t="s">
        <v>56</v>
      </c>
      <c r="B67" s="25" t="s">
        <v>48</v>
      </c>
      <c r="D67" s="23">
        <f>'Forshammar-Mg2Al'!D64</f>
        <v>0.46874505158163876</v>
      </c>
      <c r="F67">
        <f t="shared" si="10"/>
        <v>1.9295015407678393</v>
      </c>
      <c r="H67" s="2">
        <v>0.39</v>
      </c>
      <c r="I67" s="2">
        <v>1.6339999999999999</v>
      </c>
      <c r="J67" s="2">
        <f t="shared" si="6"/>
        <v>1.9295015407678393</v>
      </c>
      <c r="L67" s="11">
        <v>0.44700000000000001</v>
      </c>
      <c r="M67" s="11">
        <v>1.6579999999999999</v>
      </c>
      <c r="N67" s="2">
        <f t="shared" si="7"/>
        <v>1.9966902274954466</v>
      </c>
    </row>
    <row r="68" spans="1:14" x14ac:dyDescent="0.35">
      <c r="A68" s="25" t="s">
        <v>56</v>
      </c>
      <c r="B68" s="25" t="s">
        <v>31</v>
      </c>
      <c r="D68" s="23">
        <f>'Forshammar-Mg2Al'!D65</f>
        <v>0.54706713537137552</v>
      </c>
      <c r="F68">
        <f t="shared" si="10"/>
        <v>1.8692416626258987</v>
      </c>
      <c r="H68" s="2">
        <v>0.39</v>
      </c>
      <c r="I68" s="2">
        <v>1.6339999999999999</v>
      </c>
      <c r="J68" s="2">
        <f t="shared" si="6"/>
        <v>1.8692416626258987</v>
      </c>
      <c r="L68" s="11">
        <v>0.44700000000000001</v>
      </c>
      <c r="M68" s="11">
        <v>1.6579999999999999</v>
      </c>
      <c r="N68" s="2">
        <f t="shared" si="7"/>
        <v>1.9276231363942995</v>
      </c>
    </row>
    <row r="69" spans="1:14" x14ac:dyDescent="0.35">
      <c r="A69" s="25" t="s">
        <v>56</v>
      </c>
      <c r="B69" s="25" t="s">
        <v>49</v>
      </c>
      <c r="D69" s="23">
        <f>'Forshammar-Mg2Al'!D66</f>
        <v>0.50857940615180453</v>
      </c>
      <c r="F69">
        <f t="shared" si="10"/>
        <v>1.8976922280437329</v>
      </c>
      <c r="H69" s="2">
        <v>0.39</v>
      </c>
      <c r="I69" s="2">
        <v>1.6339999999999999</v>
      </c>
      <c r="J69" s="2">
        <f t="shared" si="6"/>
        <v>1.8976922280437329</v>
      </c>
      <c r="L69" s="11">
        <v>0.44700000000000001</v>
      </c>
      <c r="M69" s="11">
        <v>1.6579999999999999</v>
      </c>
      <c r="N69" s="2">
        <f t="shared" si="7"/>
        <v>1.9602318613732017</v>
      </c>
    </row>
    <row r="70" spans="1:14" x14ac:dyDescent="0.35">
      <c r="A70" s="25" t="s">
        <v>57</v>
      </c>
      <c r="B70" s="25" t="s">
        <v>16</v>
      </c>
      <c r="C70" t="str">
        <f>'Forshammar-Mg2Al'!C67</f>
        <v>Al</v>
      </c>
      <c r="D70" s="23">
        <f>'Forshammar-Mg2Al'!D67</f>
        <v>0.42821748477161148</v>
      </c>
      <c r="F70">
        <f t="shared" ref="F70:F75" si="11">IF(C$70="Al",J70,N70)</f>
        <v>1.9647683874836961</v>
      </c>
      <c r="H70" s="2">
        <v>0.39</v>
      </c>
      <c r="I70" s="2">
        <v>1.6339999999999999</v>
      </c>
      <c r="J70" s="2">
        <f t="shared" si="6"/>
        <v>1.9647683874836961</v>
      </c>
      <c r="L70" s="11">
        <v>0.44700000000000001</v>
      </c>
      <c r="M70" s="11">
        <v>1.6579999999999999</v>
      </c>
      <c r="N70" s="2">
        <f t="shared" si="7"/>
        <v>2.0371114595005442</v>
      </c>
    </row>
    <row r="71" spans="1:14" x14ac:dyDescent="0.35">
      <c r="A71" s="25" t="s">
        <v>57</v>
      </c>
      <c r="B71" s="25" t="s">
        <v>13</v>
      </c>
      <c r="D71" s="23">
        <f>'Forshammar-Mg2Al'!D68</f>
        <v>0.55530426073901928</v>
      </c>
      <c r="F71">
        <f t="shared" si="11"/>
        <v>1.863413248182662</v>
      </c>
      <c r="H71" s="2">
        <v>0.39</v>
      </c>
      <c r="I71" s="2">
        <v>1.6339999999999999</v>
      </c>
      <c r="J71" s="2">
        <f t="shared" si="6"/>
        <v>1.863413248182662</v>
      </c>
      <c r="L71" s="11">
        <v>0.44700000000000001</v>
      </c>
      <c r="M71" s="11">
        <v>1.6579999999999999</v>
      </c>
      <c r="N71" s="2">
        <f t="shared" si="7"/>
        <v>1.9209428767632049</v>
      </c>
    </row>
    <row r="72" spans="1:14" x14ac:dyDescent="0.35">
      <c r="A72" s="25" t="s">
        <v>57</v>
      </c>
      <c r="B72" s="25" t="s">
        <v>14</v>
      </c>
      <c r="D72" s="23">
        <f>'Forshammar-Mg2Al'!D69</f>
        <v>0.53854280279231548</v>
      </c>
      <c r="F72">
        <f t="shared" si="11"/>
        <v>1.8753664371255714</v>
      </c>
      <c r="H72" s="2">
        <v>0.39</v>
      </c>
      <c r="I72" s="2">
        <v>1.6339999999999999</v>
      </c>
      <c r="J72" s="2">
        <f t="shared" si="6"/>
        <v>1.8753664371255714</v>
      </c>
      <c r="L72" s="11">
        <v>0.44700000000000001</v>
      </c>
      <c r="M72" s="11">
        <v>1.6579999999999999</v>
      </c>
      <c r="N72" s="2">
        <f t="shared" si="7"/>
        <v>1.9346430702439241</v>
      </c>
    </row>
    <row r="73" spans="1:14" x14ac:dyDescent="0.35">
      <c r="A73" s="25" t="s">
        <v>57</v>
      </c>
      <c r="B73" s="25" t="s">
        <v>48</v>
      </c>
      <c r="D73" s="23">
        <f>'Forshammar-Mg2Al'!D70</f>
        <v>0.46874505158163876</v>
      </c>
      <c r="F73">
        <f t="shared" si="11"/>
        <v>1.9295015407678393</v>
      </c>
      <c r="H73" s="2">
        <v>0.39</v>
      </c>
      <c r="I73" s="2">
        <v>1.6339999999999999</v>
      </c>
      <c r="J73" s="2">
        <f t="shared" si="6"/>
        <v>1.9295015407678393</v>
      </c>
      <c r="L73" s="11">
        <v>0.44700000000000001</v>
      </c>
      <c r="M73" s="11">
        <v>1.6579999999999999</v>
      </c>
      <c r="N73" s="2">
        <f t="shared" si="7"/>
        <v>1.9966902274954466</v>
      </c>
    </row>
    <row r="74" spans="1:14" x14ac:dyDescent="0.35">
      <c r="A74" s="25" t="s">
        <v>57</v>
      </c>
      <c r="B74" s="25" t="s">
        <v>31</v>
      </c>
      <c r="D74" s="23">
        <f>'Forshammar-Mg2Al'!D71</f>
        <v>0.54706713537137552</v>
      </c>
      <c r="F74">
        <f t="shared" si="11"/>
        <v>1.8692416626258987</v>
      </c>
      <c r="H74" s="2">
        <v>0.39</v>
      </c>
      <c r="I74" s="2">
        <v>1.6339999999999999</v>
      </c>
      <c r="J74" s="2">
        <f t="shared" si="6"/>
        <v>1.8692416626258987</v>
      </c>
      <c r="L74" s="11">
        <v>0.44700000000000001</v>
      </c>
      <c r="M74" s="11">
        <v>1.6579999999999999</v>
      </c>
      <c r="N74" s="2">
        <f t="shared" si="7"/>
        <v>1.9276231363942995</v>
      </c>
    </row>
    <row r="75" spans="1:14" x14ac:dyDescent="0.35">
      <c r="A75" s="25" t="s">
        <v>57</v>
      </c>
      <c r="B75" s="25" t="s">
        <v>49</v>
      </c>
      <c r="D75" s="23">
        <f>'Forshammar-Mg2Al'!D72</f>
        <v>0.50857940615180453</v>
      </c>
      <c r="F75">
        <f t="shared" si="11"/>
        <v>1.8976922280437329</v>
      </c>
      <c r="H75" s="2">
        <v>0.39</v>
      </c>
      <c r="I75" s="2">
        <v>1.6339999999999999</v>
      </c>
      <c r="J75" s="2">
        <f t="shared" si="6"/>
        <v>1.8976922280437329</v>
      </c>
      <c r="L75" s="11">
        <v>0.44700000000000001</v>
      </c>
      <c r="M75" s="11">
        <v>1.6579999999999999</v>
      </c>
      <c r="N75" s="2">
        <f t="shared" si="7"/>
        <v>1.9602318613732017</v>
      </c>
    </row>
    <row r="76" spans="1:14" x14ac:dyDescent="0.35">
      <c r="A76" s="25" t="s">
        <v>58</v>
      </c>
      <c r="B76" s="25" t="s">
        <v>16</v>
      </c>
      <c r="C76" t="str">
        <f>'Forshammar-Mg2Al'!C73</f>
        <v>Mg</v>
      </c>
      <c r="D76" s="23">
        <f>'Forshammar-Mg2Al'!D73</f>
        <v>0.2839220801541476</v>
      </c>
      <c r="F76">
        <f>IF(C$76="Al",J76,N76)</f>
        <v>2.2207977835218555</v>
      </c>
      <c r="H76" s="2">
        <v>0.39</v>
      </c>
      <c r="I76" s="2">
        <v>1.6339999999999999</v>
      </c>
      <c r="J76" s="2">
        <f t="shared" si="6"/>
        <v>2.1250316232069881</v>
      </c>
      <c r="L76" s="11">
        <v>0.44700000000000001</v>
      </c>
      <c r="M76" s="11">
        <v>1.6579999999999999</v>
      </c>
      <c r="N76" s="2">
        <f t="shared" si="7"/>
        <v>2.2207977835218555</v>
      </c>
    </row>
    <row r="77" spans="1:14" x14ac:dyDescent="0.35">
      <c r="A77" s="25" t="s">
        <v>58</v>
      </c>
      <c r="B77" s="25" t="s">
        <v>13</v>
      </c>
      <c r="D77" s="23">
        <f>'Forshammar-Mg2Al'!D74</f>
        <v>0.36536529266073814</v>
      </c>
      <c r="F77">
        <f t="shared" ref="F77:F81" si="12">IF(C$76="Al",J77,N77)</f>
        <v>2.1080653579537696</v>
      </c>
      <c r="H77" s="2">
        <v>0.39</v>
      </c>
      <c r="I77" s="2">
        <v>1.6339999999999999</v>
      </c>
      <c r="J77" s="2">
        <f t="shared" si="6"/>
        <v>2.0266744733824837</v>
      </c>
      <c r="L77" s="11">
        <v>0.44700000000000001</v>
      </c>
      <c r="M77" s="11">
        <v>1.6579999999999999</v>
      </c>
      <c r="N77" s="2">
        <f t="shared" si="7"/>
        <v>2.1080653579537696</v>
      </c>
    </row>
    <row r="78" spans="1:14" x14ac:dyDescent="0.35">
      <c r="A78" s="25" t="s">
        <v>58</v>
      </c>
      <c r="B78" s="25" t="s">
        <v>14</v>
      </c>
      <c r="D78" s="23">
        <f>'Forshammar-Mg2Al'!D75</f>
        <v>0.35465838380316944</v>
      </c>
      <c r="F78">
        <f t="shared" si="12"/>
        <v>2.1213603126260292</v>
      </c>
      <c r="H78" s="2">
        <v>0.39</v>
      </c>
      <c r="I78" s="2">
        <v>1.6339999999999999</v>
      </c>
      <c r="J78" s="2">
        <f t="shared" si="6"/>
        <v>2.0382740982643206</v>
      </c>
      <c r="L78" s="11">
        <v>0.44700000000000001</v>
      </c>
      <c r="M78" s="11">
        <v>1.6579999999999999</v>
      </c>
      <c r="N78" s="2">
        <f t="shared" si="7"/>
        <v>2.1213603126260292</v>
      </c>
    </row>
    <row r="79" spans="1:14" x14ac:dyDescent="0.35">
      <c r="A79" s="25" t="s">
        <v>58</v>
      </c>
      <c r="B79" s="25" t="s">
        <v>48</v>
      </c>
      <c r="D79" s="23">
        <f>'Forshammar-Mg2Al'!D76</f>
        <v>0.30996298202151712</v>
      </c>
      <c r="F79">
        <f t="shared" si="12"/>
        <v>2.1815721734557671</v>
      </c>
      <c r="H79" s="2">
        <v>0.39</v>
      </c>
      <c r="I79" s="2">
        <v>1.6339999999999999</v>
      </c>
      <c r="J79" s="2">
        <f t="shared" si="6"/>
        <v>2.0908079365721459</v>
      </c>
      <c r="L79" s="11">
        <v>0.44700000000000001</v>
      </c>
      <c r="M79" s="11">
        <v>1.6579999999999999</v>
      </c>
      <c r="N79" s="2">
        <f t="shared" si="7"/>
        <v>2.1815721734557671</v>
      </c>
    </row>
    <row r="80" spans="1:14" x14ac:dyDescent="0.35">
      <c r="A80" s="25" t="s">
        <v>58</v>
      </c>
      <c r="B80" s="25" t="s">
        <v>31</v>
      </c>
      <c r="D80" s="23">
        <f>'Forshammar-Mg2Al'!D77</f>
        <v>0.36010478236927446</v>
      </c>
      <c r="F80">
        <f t="shared" si="12"/>
        <v>2.1145480218022268</v>
      </c>
      <c r="H80" s="2">
        <v>0.39</v>
      </c>
      <c r="I80" s="2">
        <v>1.6339999999999999</v>
      </c>
      <c r="J80" s="2">
        <f t="shared" si="6"/>
        <v>2.032330488820735</v>
      </c>
      <c r="L80" s="11">
        <v>0.44700000000000001</v>
      </c>
      <c r="M80" s="11">
        <v>1.6579999999999999</v>
      </c>
      <c r="N80" s="2">
        <f t="shared" si="7"/>
        <v>2.1145480218022268</v>
      </c>
    </row>
    <row r="81" spans="1:14" x14ac:dyDescent="0.35">
      <c r="A81" s="25" t="s">
        <v>58</v>
      </c>
      <c r="B81" s="25" t="s">
        <v>49</v>
      </c>
      <c r="D81" s="23">
        <f>'Forshammar-Mg2Al'!D78</f>
        <v>0.33549353305859436</v>
      </c>
      <c r="F81">
        <f t="shared" si="12"/>
        <v>2.1461922114353738</v>
      </c>
      <c r="H81" s="2">
        <v>0.39</v>
      </c>
      <c r="I81" s="2">
        <v>1.6339999999999999</v>
      </c>
      <c r="J81" s="2">
        <f t="shared" si="6"/>
        <v>2.0599395133328766</v>
      </c>
      <c r="L81" s="11">
        <v>0.44700000000000001</v>
      </c>
      <c r="M81" s="11">
        <v>1.6579999999999999</v>
      </c>
      <c r="N81" s="2">
        <f t="shared" si="7"/>
        <v>2.1461922114353738</v>
      </c>
    </row>
    <row r="82" spans="1:14" x14ac:dyDescent="0.35">
      <c r="A82" s="25" t="s">
        <v>59</v>
      </c>
      <c r="B82" s="25" t="s">
        <v>16</v>
      </c>
      <c r="C82" t="str">
        <f>'Forshammar-Mg2Al'!C79</f>
        <v>Al</v>
      </c>
      <c r="D82" s="23">
        <f>'Forshammar-Mg2Al'!D79</f>
        <v>0.42821748477161148</v>
      </c>
      <c r="F82">
        <f>IF(C$82="Al",J82,N82)</f>
        <v>1.9647683874836961</v>
      </c>
      <c r="H82" s="2">
        <v>0.39</v>
      </c>
      <c r="I82" s="2">
        <v>1.6339999999999999</v>
      </c>
      <c r="J82" s="2">
        <f t="shared" si="6"/>
        <v>1.9647683874836961</v>
      </c>
      <c r="L82" s="11">
        <v>0.44700000000000001</v>
      </c>
      <c r="M82" s="11">
        <v>1.6579999999999999</v>
      </c>
      <c r="N82" s="2">
        <f t="shared" si="7"/>
        <v>2.0371114595005442</v>
      </c>
    </row>
    <row r="83" spans="1:14" x14ac:dyDescent="0.35">
      <c r="A83" s="25" t="s">
        <v>59</v>
      </c>
      <c r="B83" s="25" t="s">
        <v>13</v>
      </c>
      <c r="D83" s="23">
        <f>'Forshammar-Mg2Al'!D80</f>
        <v>0.55530426073901928</v>
      </c>
      <c r="F83">
        <f t="shared" ref="F83:F87" si="13">IF(C$82="Al",J83,N83)</f>
        <v>1.863413248182662</v>
      </c>
      <c r="H83" s="2">
        <v>0.39</v>
      </c>
      <c r="I83" s="2">
        <v>1.6339999999999999</v>
      </c>
      <c r="J83" s="2">
        <f t="shared" si="6"/>
        <v>1.863413248182662</v>
      </c>
      <c r="L83" s="11">
        <v>0.44700000000000001</v>
      </c>
      <c r="M83" s="11">
        <v>1.6579999999999999</v>
      </c>
      <c r="N83" s="2">
        <f t="shared" si="7"/>
        <v>1.9209428767632049</v>
      </c>
    </row>
    <row r="84" spans="1:14" x14ac:dyDescent="0.35">
      <c r="A84" s="25" t="s">
        <v>59</v>
      </c>
      <c r="B84" s="25" t="s">
        <v>14</v>
      </c>
      <c r="D84" s="23">
        <f>'Forshammar-Mg2Al'!D81</f>
        <v>0.53854280279231548</v>
      </c>
      <c r="F84">
        <f t="shared" si="13"/>
        <v>1.8753664371255714</v>
      </c>
      <c r="H84" s="2">
        <v>0.39</v>
      </c>
      <c r="I84" s="2">
        <v>1.6339999999999999</v>
      </c>
      <c r="J84" s="2">
        <f t="shared" si="6"/>
        <v>1.8753664371255714</v>
      </c>
      <c r="L84" s="11">
        <v>0.44700000000000001</v>
      </c>
      <c r="M84" s="11">
        <v>1.6579999999999999</v>
      </c>
      <c r="N84" s="2">
        <f t="shared" si="7"/>
        <v>1.9346430702439241</v>
      </c>
    </row>
    <row r="85" spans="1:14" x14ac:dyDescent="0.35">
      <c r="A85" s="25" t="s">
        <v>59</v>
      </c>
      <c r="B85" s="25" t="s">
        <v>48</v>
      </c>
      <c r="D85" s="23">
        <f>'Forshammar-Mg2Al'!D82</f>
        <v>0.46874505158163876</v>
      </c>
      <c r="F85">
        <f t="shared" si="13"/>
        <v>1.9295015407678393</v>
      </c>
      <c r="H85" s="2">
        <v>0.39</v>
      </c>
      <c r="I85" s="2">
        <v>1.6339999999999999</v>
      </c>
      <c r="J85" s="2">
        <f t="shared" si="6"/>
        <v>1.9295015407678393</v>
      </c>
      <c r="L85" s="11">
        <v>0.44700000000000001</v>
      </c>
      <c r="M85" s="11">
        <v>1.6579999999999999</v>
      </c>
      <c r="N85" s="2">
        <f t="shared" si="7"/>
        <v>1.9966902274954466</v>
      </c>
    </row>
    <row r="86" spans="1:14" x14ac:dyDescent="0.35">
      <c r="A86" s="25" t="s">
        <v>59</v>
      </c>
      <c r="B86" s="25" t="s">
        <v>31</v>
      </c>
      <c r="D86" s="23">
        <f>'Forshammar-Mg2Al'!D83</f>
        <v>0.54706713537137552</v>
      </c>
      <c r="F86">
        <f t="shared" si="13"/>
        <v>1.8692416626258987</v>
      </c>
      <c r="H86" s="2">
        <v>0.39</v>
      </c>
      <c r="I86" s="2">
        <v>1.6339999999999999</v>
      </c>
      <c r="J86" s="2">
        <f t="shared" si="6"/>
        <v>1.8692416626258987</v>
      </c>
      <c r="L86" s="11">
        <v>0.44700000000000001</v>
      </c>
      <c r="M86" s="11">
        <v>1.6579999999999999</v>
      </c>
      <c r="N86" s="2">
        <f t="shared" si="7"/>
        <v>1.9276231363942995</v>
      </c>
    </row>
    <row r="87" spans="1:14" x14ac:dyDescent="0.35">
      <c r="A87" s="25" t="s">
        <v>59</v>
      </c>
      <c r="B87" s="25" t="s">
        <v>49</v>
      </c>
      <c r="D87" s="23">
        <f>'Forshammar-Mg2Al'!D84</f>
        <v>0.50857940615180453</v>
      </c>
      <c r="F87">
        <f t="shared" si="13"/>
        <v>1.8976922280437329</v>
      </c>
      <c r="H87" s="2">
        <v>0.39</v>
      </c>
      <c r="I87" s="2">
        <v>1.6339999999999999</v>
      </c>
      <c r="J87" s="2">
        <f t="shared" si="6"/>
        <v>1.8976922280437329</v>
      </c>
      <c r="L87" s="11">
        <v>0.44700000000000001</v>
      </c>
      <c r="M87" s="11">
        <v>1.6579999999999999</v>
      </c>
      <c r="N87" s="2">
        <f t="shared" si="7"/>
        <v>1.9602318613732017</v>
      </c>
    </row>
    <row r="88" spans="1:14" x14ac:dyDescent="0.35">
      <c r="A88" s="25" t="s">
        <v>60</v>
      </c>
      <c r="B88" s="25" t="s">
        <v>16</v>
      </c>
      <c r="C88" t="str">
        <f>'Forshammar-Mg2Al'!C85</f>
        <v>Al</v>
      </c>
      <c r="D88" s="23">
        <f>'Forshammar-Mg2Al'!D85</f>
        <v>0.42821748477161148</v>
      </c>
      <c r="F88">
        <f>IF(C$88="Al",J88,N88)</f>
        <v>1.9647683874836961</v>
      </c>
      <c r="H88" s="2">
        <v>0.39</v>
      </c>
      <c r="I88" s="2">
        <v>1.6339999999999999</v>
      </c>
      <c r="J88" s="2">
        <f t="shared" si="6"/>
        <v>1.9647683874836961</v>
      </c>
      <c r="L88" s="11">
        <v>0.44700000000000001</v>
      </c>
      <c r="M88" s="11">
        <v>1.6579999999999999</v>
      </c>
      <c r="N88" s="2">
        <f t="shared" si="7"/>
        <v>2.0371114595005442</v>
      </c>
    </row>
    <row r="89" spans="1:14" x14ac:dyDescent="0.35">
      <c r="A89" s="25" t="s">
        <v>60</v>
      </c>
      <c r="B89" s="25" t="s">
        <v>13</v>
      </c>
      <c r="D89" s="23">
        <f>'Forshammar-Mg2Al'!D86</f>
        <v>0.55530426073901928</v>
      </c>
      <c r="F89">
        <f t="shared" ref="F89:F93" si="14">IF(C$88="Al",J89,N89)</f>
        <v>1.863413248182662</v>
      </c>
      <c r="H89" s="2">
        <v>0.39</v>
      </c>
      <c r="I89" s="2">
        <v>1.6339999999999999</v>
      </c>
      <c r="J89" s="2">
        <f t="shared" si="6"/>
        <v>1.863413248182662</v>
      </c>
      <c r="L89" s="11">
        <v>0.44700000000000001</v>
      </c>
      <c r="M89" s="11">
        <v>1.6579999999999999</v>
      </c>
      <c r="N89" s="2">
        <f t="shared" si="7"/>
        <v>1.9209428767632049</v>
      </c>
    </row>
    <row r="90" spans="1:14" x14ac:dyDescent="0.35">
      <c r="A90" s="25" t="s">
        <v>60</v>
      </c>
      <c r="B90" s="25" t="s">
        <v>14</v>
      </c>
      <c r="D90" s="23">
        <f>'Forshammar-Mg2Al'!D87</f>
        <v>0.53854280279231548</v>
      </c>
      <c r="F90">
        <f t="shared" si="14"/>
        <v>1.8753664371255714</v>
      </c>
      <c r="H90" s="2">
        <v>0.39</v>
      </c>
      <c r="I90" s="2">
        <v>1.6339999999999999</v>
      </c>
      <c r="J90" s="2">
        <f t="shared" si="6"/>
        <v>1.8753664371255714</v>
      </c>
      <c r="L90" s="11">
        <v>0.44700000000000001</v>
      </c>
      <c r="M90" s="11">
        <v>1.6579999999999999</v>
      </c>
      <c r="N90" s="2">
        <f t="shared" si="7"/>
        <v>1.9346430702439241</v>
      </c>
    </row>
    <row r="91" spans="1:14" x14ac:dyDescent="0.35">
      <c r="A91" s="25" t="s">
        <v>60</v>
      </c>
      <c r="B91" s="25" t="s">
        <v>48</v>
      </c>
      <c r="D91" s="23">
        <f>'Forshammar-Mg2Al'!D88</f>
        <v>0.46874505158163876</v>
      </c>
      <c r="F91">
        <f t="shared" si="14"/>
        <v>1.9295015407678393</v>
      </c>
      <c r="H91" s="2">
        <v>0.39</v>
      </c>
      <c r="I91" s="2">
        <v>1.6339999999999999</v>
      </c>
      <c r="J91" s="2">
        <f t="shared" si="6"/>
        <v>1.9295015407678393</v>
      </c>
      <c r="L91" s="11">
        <v>0.44700000000000001</v>
      </c>
      <c r="M91" s="11">
        <v>1.6579999999999999</v>
      </c>
      <c r="N91" s="2">
        <f t="shared" si="7"/>
        <v>1.9966902274954466</v>
      </c>
    </row>
    <row r="92" spans="1:14" x14ac:dyDescent="0.35">
      <c r="A92" s="25" t="s">
        <v>60</v>
      </c>
      <c r="B92" s="25" t="s">
        <v>31</v>
      </c>
      <c r="D92" s="23">
        <f>'Forshammar-Mg2Al'!D89</f>
        <v>0.54706713537137552</v>
      </c>
      <c r="F92">
        <f t="shared" si="14"/>
        <v>1.8692416626258987</v>
      </c>
      <c r="H92" s="2">
        <v>0.39</v>
      </c>
      <c r="I92" s="2">
        <v>1.6339999999999999</v>
      </c>
      <c r="J92" s="2">
        <f t="shared" si="6"/>
        <v>1.8692416626258987</v>
      </c>
      <c r="L92" s="11">
        <v>0.44700000000000001</v>
      </c>
      <c r="M92" s="11">
        <v>1.6579999999999999</v>
      </c>
      <c r="N92" s="2">
        <f t="shared" si="7"/>
        <v>1.9276231363942995</v>
      </c>
    </row>
    <row r="93" spans="1:14" x14ac:dyDescent="0.35">
      <c r="A93" s="25" t="s">
        <v>60</v>
      </c>
      <c r="B93" s="25" t="s">
        <v>49</v>
      </c>
      <c r="D93" s="23">
        <f>'Forshammar-Mg2Al'!D90</f>
        <v>0.50857940615180453</v>
      </c>
      <c r="F93">
        <f t="shared" si="14"/>
        <v>1.8976922280437329</v>
      </c>
      <c r="H93" s="2">
        <v>0.39</v>
      </c>
      <c r="I93" s="2">
        <v>1.6339999999999999</v>
      </c>
      <c r="J93" s="2">
        <f t="shared" si="6"/>
        <v>1.8976922280437329</v>
      </c>
      <c r="L93" s="11">
        <v>0.44700000000000001</v>
      </c>
      <c r="M93" s="11">
        <v>1.6579999999999999</v>
      </c>
      <c r="N93" s="2">
        <f t="shared" si="7"/>
        <v>1.9602318613732017</v>
      </c>
    </row>
    <row r="94" spans="1:14" x14ac:dyDescent="0.35">
      <c r="A94" s="25" t="s">
        <v>61</v>
      </c>
      <c r="B94" s="25" t="s">
        <v>16</v>
      </c>
      <c r="C94" t="str">
        <f>'Forshammar-Mg2Al'!C91</f>
        <v>Al</v>
      </c>
      <c r="D94" s="23">
        <f>'Forshammar-Mg2Al'!D91</f>
        <v>0.42821748477161148</v>
      </c>
      <c r="F94">
        <f>IF(C$94="Al",J94,N94)</f>
        <v>1.9647683874836961</v>
      </c>
      <c r="H94" s="2">
        <v>0.39</v>
      </c>
      <c r="I94" s="2">
        <v>1.6339999999999999</v>
      </c>
      <c r="J94" s="2">
        <f t="shared" si="6"/>
        <v>1.9647683874836961</v>
      </c>
      <c r="L94" s="11">
        <v>0.44700000000000001</v>
      </c>
      <c r="M94" s="11">
        <v>1.6579999999999999</v>
      </c>
      <c r="N94" s="2">
        <f t="shared" si="7"/>
        <v>2.0371114595005442</v>
      </c>
    </row>
    <row r="95" spans="1:14" x14ac:dyDescent="0.35">
      <c r="A95" s="25" t="s">
        <v>61</v>
      </c>
      <c r="B95" s="25" t="s">
        <v>13</v>
      </c>
      <c r="D95" s="23">
        <f>'Forshammar-Mg2Al'!D92</f>
        <v>0.55530426073901928</v>
      </c>
      <c r="F95">
        <f t="shared" ref="F95:F99" si="15">IF(C$94="Al",J95,N95)</f>
        <v>1.863413248182662</v>
      </c>
      <c r="H95" s="2">
        <v>0.39</v>
      </c>
      <c r="I95" s="2">
        <v>1.6339999999999999</v>
      </c>
      <c r="J95" s="2">
        <f t="shared" si="6"/>
        <v>1.863413248182662</v>
      </c>
      <c r="L95" s="11">
        <v>0.44700000000000001</v>
      </c>
      <c r="M95" s="11">
        <v>1.6579999999999999</v>
      </c>
      <c r="N95" s="2">
        <f t="shared" si="7"/>
        <v>1.9209428767632049</v>
      </c>
    </row>
    <row r="96" spans="1:14" x14ac:dyDescent="0.35">
      <c r="A96" s="25" t="s">
        <v>61</v>
      </c>
      <c r="B96" s="25" t="s">
        <v>14</v>
      </c>
      <c r="D96" s="23">
        <f>'Forshammar-Mg2Al'!D93</f>
        <v>0.53854280279231548</v>
      </c>
      <c r="F96">
        <f t="shared" si="15"/>
        <v>1.8753664371255714</v>
      </c>
      <c r="H96" s="2">
        <v>0.39</v>
      </c>
      <c r="I96" s="2">
        <v>1.6339999999999999</v>
      </c>
      <c r="J96" s="2">
        <f t="shared" si="6"/>
        <v>1.8753664371255714</v>
      </c>
      <c r="L96" s="11">
        <v>0.44700000000000001</v>
      </c>
      <c r="M96" s="11">
        <v>1.6579999999999999</v>
      </c>
      <c r="N96" s="2">
        <f t="shared" si="7"/>
        <v>1.9346430702439241</v>
      </c>
    </row>
    <row r="97" spans="1:14" x14ac:dyDescent="0.35">
      <c r="A97" s="25" t="s">
        <v>61</v>
      </c>
      <c r="B97" s="25" t="s">
        <v>48</v>
      </c>
      <c r="D97" s="23">
        <f>'Forshammar-Mg2Al'!D94</f>
        <v>0.46874505158163876</v>
      </c>
      <c r="F97">
        <f t="shared" si="15"/>
        <v>1.9295015407678393</v>
      </c>
      <c r="H97" s="2">
        <v>0.39</v>
      </c>
      <c r="I97" s="2">
        <v>1.6339999999999999</v>
      </c>
      <c r="J97" s="2">
        <f t="shared" si="6"/>
        <v>1.9295015407678393</v>
      </c>
      <c r="L97" s="11">
        <v>0.44700000000000001</v>
      </c>
      <c r="M97" s="11">
        <v>1.6579999999999999</v>
      </c>
      <c r="N97" s="2">
        <f t="shared" si="7"/>
        <v>1.9966902274954466</v>
      </c>
    </row>
    <row r="98" spans="1:14" x14ac:dyDescent="0.35">
      <c r="A98" s="25" t="s">
        <v>61</v>
      </c>
      <c r="B98" s="25" t="s">
        <v>31</v>
      </c>
      <c r="D98" s="23">
        <f>'Forshammar-Mg2Al'!D95</f>
        <v>0.54706713537137552</v>
      </c>
      <c r="F98">
        <f t="shared" si="15"/>
        <v>1.8692416626258987</v>
      </c>
      <c r="H98" s="2">
        <v>0.39</v>
      </c>
      <c r="I98" s="2">
        <v>1.6339999999999999</v>
      </c>
      <c r="J98" s="2">
        <f t="shared" si="6"/>
        <v>1.8692416626258987</v>
      </c>
      <c r="L98" s="11">
        <v>0.44700000000000001</v>
      </c>
      <c r="M98" s="11">
        <v>1.6579999999999999</v>
      </c>
      <c r="N98" s="2">
        <f t="shared" si="7"/>
        <v>1.9276231363942995</v>
      </c>
    </row>
    <row r="99" spans="1:14" x14ac:dyDescent="0.35">
      <c r="A99" s="25" t="s">
        <v>61</v>
      </c>
      <c r="B99" s="25" t="s">
        <v>49</v>
      </c>
      <c r="D99" s="23">
        <f>'Forshammar-Mg2Al'!D96</f>
        <v>0.50857940615180453</v>
      </c>
      <c r="F99">
        <f t="shared" si="15"/>
        <v>1.8976922280437329</v>
      </c>
      <c r="H99" s="2">
        <v>0.39</v>
      </c>
      <c r="I99" s="2">
        <v>1.6339999999999999</v>
      </c>
      <c r="J99" s="2">
        <f t="shared" si="6"/>
        <v>1.8976922280437329</v>
      </c>
      <c r="L99" s="11">
        <v>0.44700000000000001</v>
      </c>
      <c r="M99" s="11">
        <v>1.6579999999999999</v>
      </c>
      <c r="N99" s="2">
        <f t="shared" si="7"/>
        <v>1.9602318613732017</v>
      </c>
    </row>
    <row r="100" spans="1:14" x14ac:dyDescent="0.35">
      <c r="A100" s="25" t="s">
        <v>62</v>
      </c>
      <c r="B100" s="25" t="s">
        <v>16</v>
      </c>
      <c r="C100" t="str">
        <f>'Forshammar-Mg2Al'!C97</f>
        <v>Mg</v>
      </c>
      <c r="D100" s="23">
        <f>'Forshammar-Mg2Al'!D97</f>
        <v>0.2839220801541476</v>
      </c>
      <c r="F100">
        <f>IF(C$100="Al",J100,N100)</f>
        <v>2.2207977835218555</v>
      </c>
      <c r="H100" s="2">
        <v>0.39</v>
      </c>
      <c r="I100" s="2">
        <v>1.6339999999999999</v>
      </c>
      <c r="J100" s="2">
        <f t="shared" si="6"/>
        <v>2.1250316232069881</v>
      </c>
      <c r="L100" s="11">
        <v>0.44700000000000001</v>
      </c>
      <c r="M100" s="11">
        <v>1.6579999999999999</v>
      </c>
      <c r="N100" s="2">
        <f t="shared" si="7"/>
        <v>2.2207977835218555</v>
      </c>
    </row>
    <row r="101" spans="1:14" x14ac:dyDescent="0.35">
      <c r="A101" s="25" t="s">
        <v>62</v>
      </c>
      <c r="B101" s="25" t="s">
        <v>13</v>
      </c>
      <c r="D101" s="23">
        <f>'Forshammar-Mg2Al'!D98</f>
        <v>0.36536529266073814</v>
      </c>
      <c r="F101">
        <f t="shared" ref="F101:F105" si="16">IF(C$100="Al",J101,N101)</f>
        <v>2.1080653579537696</v>
      </c>
      <c r="H101" s="2">
        <v>0.39</v>
      </c>
      <c r="I101" s="2">
        <v>1.6339999999999999</v>
      </c>
      <c r="J101" s="2">
        <f t="shared" si="6"/>
        <v>2.0266744733824837</v>
      </c>
      <c r="L101" s="11">
        <v>0.44700000000000001</v>
      </c>
      <c r="M101" s="11">
        <v>1.6579999999999999</v>
      </c>
      <c r="N101" s="2">
        <f t="shared" si="7"/>
        <v>2.1080653579537696</v>
      </c>
    </row>
    <row r="102" spans="1:14" x14ac:dyDescent="0.35">
      <c r="A102" s="25" t="s">
        <v>62</v>
      </c>
      <c r="B102" s="25" t="s">
        <v>14</v>
      </c>
      <c r="D102" s="23">
        <f>'Forshammar-Mg2Al'!D99</f>
        <v>0.35465838380316944</v>
      </c>
      <c r="F102">
        <f t="shared" si="16"/>
        <v>2.1213603126260292</v>
      </c>
      <c r="H102" s="2">
        <v>0.39</v>
      </c>
      <c r="I102" s="2">
        <v>1.6339999999999999</v>
      </c>
      <c r="J102" s="2">
        <f t="shared" si="6"/>
        <v>2.0382740982643206</v>
      </c>
      <c r="L102" s="11">
        <v>0.44700000000000001</v>
      </c>
      <c r="M102" s="11">
        <v>1.6579999999999999</v>
      </c>
      <c r="N102" s="2">
        <f t="shared" si="7"/>
        <v>2.1213603126260292</v>
      </c>
    </row>
    <row r="103" spans="1:14" x14ac:dyDescent="0.35">
      <c r="A103" s="25" t="s">
        <v>62</v>
      </c>
      <c r="B103" s="25" t="s">
        <v>48</v>
      </c>
      <c r="D103" s="23">
        <f>'Forshammar-Mg2Al'!D100</f>
        <v>0.30996298202151712</v>
      </c>
      <c r="F103">
        <f t="shared" si="16"/>
        <v>2.1815721734557671</v>
      </c>
      <c r="H103" s="2">
        <v>0.39</v>
      </c>
      <c r="I103" s="2">
        <v>1.6339999999999999</v>
      </c>
      <c r="J103" s="2">
        <f t="shared" si="6"/>
        <v>2.0908079365721459</v>
      </c>
      <c r="L103" s="11">
        <v>0.44700000000000001</v>
      </c>
      <c r="M103" s="11">
        <v>1.6579999999999999</v>
      </c>
      <c r="N103" s="2">
        <f t="shared" si="7"/>
        <v>2.1815721734557671</v>
      </c>
    </row>
    <row r="104" spans="1:14" x14ac:dyDescent="0.35">
      <c r="A104" s="25" t="s">
        <v>62</v>
      </c>
      <c r="B104" s="25" t="s">
        <v>31</v>
      </c>
      <c r="D104" s="23">
        <f>'Forshammar-Mg2Al'!D101</f>
        <v>0.36010478236927446</v>
      </c>
      <c r="F104">
        <f t="shared" si="16"/>
        <v>2.1145480218022268</v>
      </c>
      <c r="H104" s="2">
        <v>0.39</v>
      </c>
      <c r="I104" s="2">
        <v>1.6339999999999999</v>
      </c>
      <c r="J104" s="2">
        <f t="shared" si="6"/>
        <v>2.032330488820735</v>
      </c>
      <c r="L104" s="11">
        <v>0.44700000000000001</v>
      </c>
      <c r="M104" s="11">
        <v>1.6579999999999999</v>
      </c>
      <c r="N104" s="2">
        <f t="shared" si="7"/>
        <v>2.1145480218022268</v>
      </c>
    </row>
    <row r="105" spans="1:14" x14ac:dyDescent="0.35">
      <c r="A105" s="25" t="s">
        <v>62</v>
      </c>
      <c r="B105" s="25" t="s">
        <v>49</v>
      </c>
      <c r="D105" s="23">
        <f>'Forshammar-Mg2Al'!D102</f>
        <v>0.33549353305859436</v>
      </c>
      <c r="F105">
        <f t="shared" si="16"/>
        <v>2.1461922114353738</v>
      </c>
      <c r="H105" s="2">
        <v>0.39</v>
      </c>
      <c r="I105" s="2">
        <v>1.6339999999999999</v>
      </c>
      <c r="J105" s="2">
        <f t="shared" si="6"/>
        <v>2.0599395133328766</v>
      </c>
      <c r="L105" s="11">
        <v>0.44700000000000001</v>
      </c>
      <c r="M105" s="11">
        <v>1.6579999999999999</v>
      </c>
      <c r="N105" s="2">
        <f t="shared" si="7"/>
        <v>2.1461922114353738</v>
      </c>
    </row>
    <row r="106" spans="1:14" x14ac:dyDescent="0.35">
      <c r="A106" s="25" t="s">
        <v>63</v>
      </c>
      <c r="B106" s="25" t="s">
        <v>16</v>
      </c>
      <c r="C106" t="str">
        <f>'Forshammar-Mg2Al'!C103</f>
        <v>Al</v>
      </c>
      <c r="D106" s="23">
        <f>'Forshammar-Mg2Al'!D103</f>
        <v>0.42821748477161148</v>
      </c>
      <c r="F106">
        <f>IF(C$106="Al",J106,N106)</f>
        <v>1.9647683874836961</v>
      </c>
      <c r="H106" s="2">
        <v>0.39</v>
      </c>
      <c r="I106" s="2">
        <v>1.6339999999999999</v>
      </c>
      <c r="J106" s="2">
        <f t="shared" si="6"/>
        <v>1.9647683874836961</v>
      </c>
      <c r="L106" s="11">
        <v>0.44700000000000001</v>
      </c>
      <c r="M106" s="11">
        <v>1.6579999999999999</v>
      </c>
      <c r="N106" s="2">
        <f t="shared" si="7"/>
        <v>2.0371114595005442</v>
      </c>
    </row>
    <row r="107" spans="1:14" x14ac:dyDescent="0.35">
      <c r="A107" s="25" t="s">
        <v>63</v>
      </c>
      <c r="B107" s="25" t="s">
        <v>13</v>
      </c>
      <c r="D107" s="23">
        <f>'Forshammar-Mg2Al'!D104</f>
        <v>0.55530426073901928</v>
      </c>
      <c r="F107">
        <f t="shared" ref="F107:F111" si="17">IF(C$106="Al",J107,N107)</f>
        <v>1.863413248182662</v>
      </c>
      <c r="H107" s="2">
        <v>0.39</v>
      </c>
      <c r="I107" s="2">
        <v>1.6339999999999999</v>
      </c>
      <c r="J107" s="2">
        <f t="shared" si="6"/>
        <v>1.863413248182662</v>
      </c>
      <c r="L107" s="11">
        <v>0.44700000000000001</v>
      </c>
      <c r="M107" s="11">
        <v>1.6579999999999999</v>
      </c>
      <c r="N107" s="2">
        <f t="shared" si="7"/>
        <v>1.9209428767632049</v>
      </c>
    </row>
    <row r="108" spans="1:14" x14ac:dyDescent="0.35">
      <c r="A108" s="25" t="s">
        <v>63</v>
      </c>
      <c r="B108" s="25" t="s">
        <v>14</v>
      </c>
      <c r="D108" s="23">
        <f>'Forshammar-Mg2Al'!D105</f>
        <v>0.53854280279231548</v>
      </c>
      <c r="F108">
        <f t="shared" si="17"/>
        <v>1.8753664371255714</v>
      </c>
      <c r="H108" s="2">
        <v>0.39</v>
      </c>
      <c r="I108" s="2">
        <v>1.6339999999999999</v>
      </c>
      <c r="J108" s="2">
        <f t="shared" si="6"/>
        <v>1.8753664371255714</v>
      </c>
      <c r="L108" s="11">
        <v>0.44700000000000001</v>
      </c>
      <c r="M108" s="11">
        <v>1.6579999999999999</v>
      </c>
      <c r="N108" s="2">
        <f t="shared" si="7"/>
        <v>1.9346430702439241</v>
      </c>
    </row>
    <row r="109" spans="1:14" x14ac:dyDescent="0.35">
      <c r="A109" s="25" t="s">
        <v>63</v>
      </c>
      <c r="B109" s="25" t="s">
        <v>48</v>
      </c>
      <c r="D109" s="23">
        <f>'Forshammar-Mg2Al'!D106</f>
        <v>0.46874505158163876</v>
      </c>
      <c r="F109">
        <f t="shared" si="17"/>
        <v>1.9295015407678393</v>
      </c>
      <c r="H109" s="2">
        <v>0.39</v>
      </c>
      <c r="I109" s="2">
        <v>1.6339999999999999</v>
      </c>
      <c r="J109" s="2">
        <f t="shared" si="6"/>
        <v>1.9295015407678393</v>
      </c>
      <c r="L109" s="11">
        <v>0.44700000000000001</v>
      </c>
      <c r="M109" s="11">
        <v>1.6579999999999999</v>
      </c>
      <c r="N109" s="2">
        <f t="shared" si="7"/>
        <v>1.9966902274954466</v>
      </c>
    </row>
    <row r="110" spans="1:14" x14ac:dyDescent="0.35">
      <c r="A110" s="25" t="s">
        <v>63</v>
      </c>
      <c r="B110" s="25" t="s">
        <v>31</v>
      </c>
      <c r="D110" s="23">
        <f>'Forshammar-Mg2Al'!D107</f>
        <v>0.54706713537137552</v>
      </c>
      <c r="F110">
        <f t="shared" si="17"/>
        <v>1.8692416626258987</v>
      </c>
      <c r="H110" s="2">
        <v>0.39</v>
      </c>
      <c r="I110" s="2">
        <v>1.6339999999999999</v>
      </c>
      <c r="J110" s="2">
        <f t="shared" si="6"/>
        <v>1.8692416626258987</v>
      </c>
      <c r="L110" s="11">
        <v>0.44700000000000001</v>
      </c>
      <c r="M110" s="11">
        <v>1.6579999999999999</v>
      </c>
      <c r="N110" s="2">
        <f t="shared" si="7"/>
        <v>1.9276231363942995</v>
      </c>
    </row>
    <row r="111" spans="1:14" x14ac:dyDescent="0.35">
      <c r="A111" s="25" t="s">
        <v>63</v>
      </c>
      <c r="B111" s="25" t="s">
        <v>49</v>
      </c>
      <c r="D111" s="23">
        <f>'Forshammar-Mg2Al'!D108</f>
        <v>0.50857940615180453</v>
      </c>
      <c r="F111">
        <f t="shared" si="17"/>
        <v>1.8976922280437329</v>
      </c>
      <c r="H111" s="2">
        <v>0.39</v>
      </c>
      <c r="I111" s="2">
        <v>1.6339999999999999</v>
      </c>
      <c r="J111" s="2">
        <f t="shared" ref="J111:J153" si="18">I111-(H111*LN(D111))</f>
        <v>1.8976922280437329</v>
      </c>
      <c r="L111" s="11">
        <v>0.44700000000000001</v>
      </c>
      <c r="M111" s="11">
        <v>1.6579999999999999</v>
      </c>
      <c r="N111" s="2">
        <f t="shared" ref="N111:N153" si="19">M111-(L111*LN(D111))</f>
        <v>1.9602318613732017</v>
      </c>
    </row>
    <row r="112" spans="1:14" x14ac:dyDescent="0.35">
      <c r="A112" s="25" t="s">
        <v>64</v>
      </c>
      <c r="B112" s="25" t="s">
        <v>16</v>
      </c>
      <c r="C112" t="str">
        <f>'Forshammar-Mg2Al'!C109</f>
        <v>Al</v>
      </c>
      <c r="D112" s="23">
        <f>'Forshammar-Mg2Al'!D109</f>
        <v>0.42821748477161148</v>
      </c>
      <c r="F112">
        <f>IF(C$112="Al",J112,N112)</f>
        <v>1.9647683874836961</v>
      </c>
      <c r="H112" s="2">
        <v>0.39</v>
      </c>
      <c r="I112" s="2">
        <v>1.6339999999999999</v>
      </c>
      <c r="J112" s="2">
        <f t="shared" si="18"/>
        <v>1.9647683874836961</v>
      </c>
      <c r="L112" s="11">
        <v>0.44700000000000001</v>
      </c>
      <c r="M112" s="11">
        <v>1.6579999999999999</v>
      </c>
      <c r="N112" s="2">
        <f t="shared" si="19"/>
        <v>2.0371114595005442</v>
      </c>
    </row>
    <row r="113" spans="1:14" x14ac:dyDescent="0.35">
      <c r="A113" s="25" t="s">
        <v>64</v>
      </c>
      <c r="B113" s="25" t="s">
        <v>13</v>
      </c>
      <c r="D113" s="23">
        <f>'Forshammar-Mg2Al'!D110</f>
        <v>0.55530426073901928</v>
      </c>
      <c r="F113">
        <f t="shared" ref="F113:F117" si="20">IF(C$112="Al",J113,N113)</f>
        <v>1.863413248182662</v>
      </c>
      <c r="H113" s="2">
        <v>0.39</v>
      </c>
      <c r="I113" s="2">
        <v>1.6339999999999999</v>
      </c>
      <c r="J113" s="2">
        <f t="shared" si="18"/>
        <v>1.863413248182662</v>
      </c>
      <c r="L113" s="11">
        <v>0.44700000000000001</v>
      </c>
      <c r="M113" s="11">
        <v>1.6579999999999999</v>
      </c>
      <c r="N113" s="2">
        <f t="shared" si="19"/>
        <v>1.9209428767632049</v>
      </c>
    </row>
    <row r="114" spans="1:14" x14ac:dyDescent="0.35">
      <c r="A114" s="25" t="s">
        <v>64</v>
      </c>
      <c r="B114" s="25" t="s">
        <v>14</v>
      </c>
      <c r="D114" s="23">
        <f>'Forshammar-Mg2Al'!D111</f>
        <v>0.53854280279231548</v>
      </c>
      <c r="F114">
        <f t="shared" si="20"/>
        <v>1.8753664371255714</v>
      </c>
      <c r="H114" s="2">
        <v>0.39</v>
      </c>
      <c r="I114" s="2">
        <v>1.6339999999999999</v>
      </c>
      <c r="J114" s="2">
        <f t="shared" si="18"/>
        <v>1.8753664371255714</v>
      </c>
      <c r="L114" s="11">
        <v>0.44700000000000001</v>
      </c>
      <c r="M114" s="11">
        <v>1.6579999999999999</v>
      </c>
      <c r="N114" s="2">
        <f t="shared" si="19"/>
        <v>1.9346430702439241</v>
      </c>
    </row>
    <row r="115" spans="1:14" x14ac:dyDescent="0.35">
      <c r="A115" s="25" t="s">
        <v>64</v>
      </c>
      <c r="B115" s="25" t="s">
        <v>48</v>
      </c>
      <c r="D115" s="23">
        <f>'Forshammar-Mg2Al'!D112</f>
        <v>0.46874505158163876</v>
      </c>
      <c r="F115">
        <f t="shared" si="20"/>
        <v>1.9295015407678393</v>
      </c>
      <c r="H115" s="2">
        <v>0.39</v>
      </c>
      <c r="I115" s="2">
        <v>1.6339999999999999</v>
      </c>
      <c r="J115" s="2">
        <f t="shared" si="18"/>
        <v>1.9295015407678393</v>
      </c>
      <c r="L115" s="11">
        <v>0.44700000000000001</v>
      </c>
      <c r="M115" s="11">
        <v>1.6579999999999999</v>
      </c>
      <c r="N115" s="2">
        <f t="shared" si="19"/>
        <v>1.9966902274954466</v>
      </c>
    </row>
    <row r="116" spans="1:14" x14ac:dyDescent="0.35">
      <c r="A116" s="25" t="s">
        <v>64</v>
      </c>
      <c r="B116" s="25" t="s">
        <v>31</v>
      </c>
      <c r="D116" s="23">
        <f>'Forshammar-Mg2Al'!D113</f>
        <v>0.54706713537137552</v>
      </c>
      <c r="F116">
        <f t="shared" si="20"/>
        <v>1.8692416626258987</v>
      </c>
      <c r="H116" s="2">
        <v>0.39</v>
      </c>
      <c r="I116" s="2">
        <v>1.6339999999999999</v>
      </c>
      <c r="J116" s="2">
        <f t="shared" si="18"/>
        <v>1.8692416626258987</v>
      </c>
      <c r="L116" s="11">
        <v>0.44700000000000001</v>
      </c>
      <c r="M116" s="11">
        <v>1.6579999999999999</v>
      </c>
      <c r="N116" s="2">
        <f t="shared" si="19"/>
        <v>1.9276231363942995</v>
      </c>
    </row>
    <row r="117" spans="1:14" x14ac:dyDescent="0.35">
      <c r="A117" s="25" t="s">
        <v>64</v>
      </c>
      <c r="B117" s="25" t="s">
        <v>49</v>
      </c>
      <c r="D117" s="23">
        <f>'Forshammar-Mg2Al'!D114</f>
        <v>0.50857940615180453</v>
      </c>
      <c r="F117">
        <f t="shared" si="20"/>
        <v>1.8976922280437329</v>
      </c>
      <c r="H117" s="2">
        <v>0.39</v>
      </c>
      <c r="I117" s="2">
        <v>1.6339999999999999</v>
      </c>
      <c r="J117" s="2">
        <f t="shared" si="18"/>
        <v>1.8976922280437329</v>
      </c>
      <c r="L117" s="11">
        <v>0.44700000000000001</v>
      </c>
      <c r="M117" s="11">
        <v>1.6579999999999999</v>
      </c>
      <c r="N117" s="2">
        <f t="shared" si="19"/>
        <v>1.9602318613732017</v>
      </c>
    </row>
    <row r="118" spans="1:14" x14ac:dyDescent="0.35">
      <c r="A118" s="25" t="s">
        <v>65</v>
      </c>
      <c r="B118" s="25" t="s">
        <v>16</v>
      </c>
      <c r="C118" t="str">
        <f>'Forshammar-Mg2Al'!C115</f>
        <v>Al</v>
      </c>
      <c r="D118" s="23">
        <f>'Forshammar-Mg2Al'!D115</f>
        <v>0.42821748477161148</v>
      </c>
      <c r="F118">
        <f>IF(C$118="Al",J118,N118)</f>
        <v>1.9647683874836961</v>
      </c>
      <c r="H118" s="2">
        <v>0.39</v>
      </c>
      <c r="I118" s="2">
        <v>1.6339999999999999</v>
      </c>
      <c r="J118" s="2">
        <f t="shared" si="18"/>
        <v>1.9647683874836961</v>
      </c>
      <c r="L118" s="11">
        <v>0.44700000000000001</v>
      </c>
      <c r="M118" s="11">
        <v>1.6579999999999999</v>
      </c>
      <c r="N118" s="2">
        <f t="shared" si="19"/>
        <v>2.0371114595005442</v>
      </c>
    </row>
    <row r="119" spans="1:14" x14ac:dyDescent="0.35">
      <c r="A119" s="25" t="s">
        <v>65</v>
      </c>
      <c r="B119" s="25" t="s">
        <v>13</v>
      </c>
      <c r="D119" s="23">
        <f>'Forshammar-Mg2Al'!D116</f>
        <v>0.55530426073901928</v>
      </c>
      <c r="F119">
        <f t="shared" ref="F119:F123" si="21">IF(C$118="Al",J119,N119)</f>
        <v>1.863413248182662</v>
      </c>
      <c r="H119" s="2">
        <v>0.39</v>
      </c>
      <c r="I119" s="2">
        <v>1.6339999999999999</v>
      </c>
      <c r="J119" s="2">
        <f t="shared" si="18"/>
        <v>1.863413248182662</v>
      </c>
      <c r="L119" s="11">
        <v>0.44700000000000001</v>
      </c>
      <c r="M119" s="11">
        <v>1.6579999999999999</v>
      </c>
      <c r="N119" s="2">
        <f t="shared" si="19"/>
        <v>1.9209428767632049</v>
      </c>
    </row>
    <row r="120" spans="1:14" x14ac:dyDescent="0.35">
      <c r="A120" s="25" t="s">
        <v>65</v>
      </c>
      <c r="B120" s="25" t="s">
        <v>14</v>
      </c>
      <c r="D120" s="23">
        <f>'Forshammar-Mg2Al'!D117</f>
        <v>0.53854280279231548</v>
      </c>
      <c r="F120">
        <f t="shared" si="21"/>
        <v>1.8753664371255714</v>
      </c>
      <c r="H120" s="2">
        <v>0.39</v>
      </c>
      <c r="I120" s="2">
        <v>1.6339999999999999</v>
      </c>
      <c r="J120" s="2">
        <f t="shared" si="18"/>
        <v>1.8753664371255714</v>
      </c>
      <c r="L120" s="11">
        <v>0.44700000000000001</v>
      </c>
      <c r="M120" s="11">
        <v>1.6579999999999999</v>
      </c>
      <c r="N120" s="2">
        <f t="shared" si="19"/>
        <v>1.9346430702439241</v>
      </c>
    </row>
    <row r="121" spans="1:14" x14ac:dyDescent="0.35">
      <c r="A121" s="25" t="s">
        <v>65</v>
      </c>
      <c r="B121" s="25" t="s">
        <v>48</v>
      </c>
      <c r="D121" s="23">
        <f>'Forshammar-Mg2Al'!D118</f>
        <v>0.46874505158163876</v>
      </c>
      <c r="F121">
        <f t="shared" si="21"/>
        <v>1.9295015407678393</v>
      </c>
      <c r="H121" s="2">
        <v>0.39</v>
      </c>
      <c r="I121" s="2">
        <v>1.6339999999999999</v>
      </c>
      <c r="J121" s="2">
        <f t="shared" si="18"/>
        <v>1.9295015407678393</v>
      </c>
      <c r="L121" s="11">
        <v>0.44700000000000001</v>
      </c>
      <c r="M121" s="11">
        <v>1.6579999999999999</v>
      </c>
      <c r="N121" s="2">
        <f t="shared" si="19"/>
        <v>1.9966902274954466</v>
      </c>
    </row>
    <row r="122" spans="1:14" x14ac:dyDescent="0.35">
      <c r="A122" s="25" t="s">
        <v>65</v>
      </c>
      <c r="B122" s="25" t="s">
        <v>31</v>
      </c>
      <c r="D122" s="23">
        <f>'Forshammar-Mg2Al'!D119</f>
        <v>0.54706713537137552</v>
      </c>
      <c r="F122">
        <f t="shared" si="21"/>
        <v>1.8692416626258987</v>
      </c>
      <c r="H122" s="2">
        <v>0.39</v>
      </c>
      <c r="I122" s="2">
        <v>1.6339999999999999</v>
      </c>
      <c r="J122" s="2">
        <f t="shared" si="18"/>
        <v>1.8692416626258987</v>
      </c>
      <c r="L122" s="11">
        <v>0.44700000000000001</v>
      </c>
      <c r="M122" s="11">
        <v>1.6579999999999999</v>
      </c>
      <c r="N122" s="2">
        <f t="shared" si="19"/>
        <v>1.9276231363942995</v>
      </c>
    </row>
    <row r="123" spans="1:14" x14ac:dyDescent="0.35">
      <c r="A123" s="25" t="s">
        <v>65</v>
      </c>
      <c r="B123" s="25" t="s">
        <v>49</v>
      </c>
      <c r="D123" s="23">
        <f>'Forshammar-Mg2Al'!D120</f>
        <v>0.50857940615180453</v>
      </c>
      <c r="F123">
        <f t="shared" si="21"/>
        <v>1.8976922280437329</v>
      </c>
      <c r="H123" s="2">
        <v>0.39</v>
      </c>
      <c r="I123" s="2">
        <v>1.6339999999999999</v>
      </c>
      <c r="J123" s="2">
        <f t="shared" si="18"/>
        <v>1.8976922280437329</v>
      </c>
      <c r="L123" s="11">
        <v>0.44700000000000001</v>
      </c>
      <c r="M123" s="11">
        <v>1.6579999999999999</v>
      </c>
      <c r="N123" s="2">
        <f t="shared" si="19"/>
        <v>1.9602318613732017</v>
      </c>
    </row>
    <row r="124" spans="1:14" x14ac:dyDescent="0.35">
      <c r="A124" s="25" t="s">
        <v>66</v>
      </c>
      <c r="B124" s="25" t="s">
        <v>16</v>
      </c>
      <c r="C124" t="str">
        <f>'Forshammar-Mg2Al'!C121</f>
        <v>Al</v>
      </c>
      <c r="D124" s="23">
        <f>'Forshammar-Mg2Al'!D121</f>
        <v>0.42821748477161148</v>
      </c>
      <c r="F124">
        <f>IF(C$124="Al",J124,N124)</f>
        <v>1.9647683874836961</v>
      </c>
      <c r="H124" s="2">
        <v>0.39</v>
      </c>
      <c r="I124" s="2">
        <v>1.6339999999999999</v>
      </c>
      <c r="J124" s="2">
        <f t="shared" si="18"/>
        <v>1.9647683874836961</v>
      </c>
      <c r="L124" s="11">
        <v>0.44700000000000001</v>
      </c>
      <c r="M124" s="11">
        <v>1.6579999999999999</v>
      </c>
      <c r="N124" s="2">
        <f t="shared" si="19"/>
        <v>2.0371114595005442</v>
      </c>
    </row>
    <row r="125" spans="1:14" x14ac:dyDescent="0.35">
      <c r="A125" s="25" t="s">
        <v>66</v>
      </c>
      <c r="B125" s="25" t="s">
        <v>13</v>
      </c>
      <c r="D125" s="23">
        <f>'Forshammar-Mg2Al'!D122</f>
        <v>0.55530426073901928</v>
      </c>
      <c r="F125">
        <f t="shared" ref="F125:F129" si="22">IF(C$124="Al",J125,N125)</f>
        <v>1.863413248182662</v>
      </c>
      <c r="H125" s="2">
        <v>0.39</v>
      </c>
      <c r="I125" s="2">
        <v>1.6339999999999999</v>
      </c>
      <c r="J125" s="2">
        <f t="shared" si="18"/>
        <v>1.863413248182662</v>
      </c>
      <c r="L125" s="11">
        <v>0.44700000000000001</v>
      </c>
      <c r="M125" s="11">
        <v>1.6579999999999999</v>
      </c>
      <c r="N125" s="2">
        <f t="shared" si="19"/>
        <v>1.9209428767632049</v>
      </c>
    </row>
    <row r="126" spans="1:14" x14ac:dyDescent="0.35">
      <c r="A126" s="25" t="s">
        <v>66</v>
      </c>
      <c r="B126" s="25" t="s">
        <v>14</v>
      </c>
      <c r="D126" s="23">
        <f>'Forshammar-Mg2Al'!D123</f>
        <v>0.53854280279231548</v>
      </c>
      <c r="F126">
        <f t="shared" si="22"/>
        <v>1.8753664371255714</v>
      </c>
      <c r="H126" s="2">
        <v>0.39</v>
      </c>
      <c r="I126" s="2">
        <v>1.6339999999999999</v>
      </c>
      <c r="J126" s="2">
        <f t="shared" si="18"/>
        <v>1.8753664371255714</v>
      </c>
      <c r="L126" s="11">
        <v>0.44700000000000001</v>
      </c>
      <c r="M126" s="11">
        <v>1.6579999999999999</v>
      </c>
      <c r="N126" s="2">
        <f t="shared" si="19"/>
        <v>1.9346430702439241</v>
      </c>
    </row>
    <row r="127" spans="1:14" x14ac:dyDescent="0.35">
      <c r="A127" s="25" t="s">
        <v>66</v>
      </c>
      <c r="B127" s="25" t="s">
        <v>48</v>
      </c>
      <c r="D127" s="23">
        <f>'Forshammar-Mg2Al'!D124</f>
        <v>0.46874505158163876</v>
      </c>
      <c r="F127">
        <f t="shared" si="22"/>
        <v>1.9295015407678393</v>
      </c>
      <c r="H127" s="2">
        <v>0.39</v>
      </c>
      <c r="I127" s="2">
        <v>1.6339999999999999</v>
      </c>
      <c r="J127" s="2">
        <f t="shared" si="18"/>
        <v>1.9295015407678393</v>
      </c>
      <c r="L127" s="11">
        <v>0.44700000000000001</v>
      </c>
      <c r="M127" s="11">
        <v>1.6579999999999999</v>
      </c>
      <c r="N127" s="2">
        <f t="shared" si="19"/>
        <v>1.9966902274954466</v>
      </c>
    </row>
    <row r="128" spans="1:14" x14ac:dyDescent="0.35">
      <c r="A128" s="25" t="s">
        <v>66</v>
      </c>
      <c r="B128" s="25" t="s">
        <v>31</v>
      </c>
      <c r="D128" s="23">
        <f>'Forshammar-Mg2Al'!D125</f>
        <v>0.54706713537137552</v>
      </c>
      <c r="F128">
        <f t="shared" si="22"/>
        <v>1.8692416626258987</v>
      </c>
      <c r="H128" s="2">
        <v>0.39</v>
      </c>
      <c r="I128" s="2">
        <v>1.6339999999999999</v>
      </c>
      <c r="J128" s="2">
        <f t="shared" si="18"/>
        <v>1.8692416626258987</v>
      </c>
      <c r="L128" s="11">
        <v>0.44700000000000001</v>
      </c>
      <c r="M128" s="11">
        <v>1.6579999999999999</v>
      </c>
      <c r="N128" s="2">
        <f t="shared" si="19"/>
        <v>1.9276231363942995</v>
      </c>
    </row>
    <row r="129" spans="1:14" x14ac:dyDescent="0.35">
      <c r="A129" s="25" t="s">
        <v>66</v>
      </c>
      <c r="B129" s="25" t="s">
        <v>49</v>
      </c>
      <c r="D129" s="23">
        <f>'Forshammar-Mg2Al'!D126</f>
        <v>0.50857940615180453</v>
      </c>
      <c r="F129">
        <f t="shared" si="22"/>
        <v>1.8976922280437329</v>
      </c>
      <c r="H129" s="2">
        <v>0.39</v>
      </c>
      <c r="I129" s="2">
        <v>1.6339999999999999</v>
      </c>
      <c r="J129" s="2">
        <f t="shared" si="18"/>
        <v>1.8976922280437329</v>
      </c>
      <c r="L129" s="11">
        <v>0.44700000000000001</v>
      </c>
      <c r="M129" s="11">
        <v>1.6579999999999999</v>
      </c>
      <c r="N129" s="2">
        <f t="shared" si="19"/>
        <v>1.9602318613732017</v>
      </c>
    </row>
    <row r="130" spans="1:14" x14ac:dyDescent="0.35">
      <c r="A130" s="25" t="s">
        <v>67</v>
      </c>
      <c r="B130" s="25" t="s">
        <v>16</v>
      </c>
      <c r="C130" t="str">
        <f>'Forshammar-Mg2Al'!C127</f>
        <v>Al</v>
      </c>
      <c r="D130" s="23">
        <f>'Forshammar-Mg2Al'!D127</f>
        <v>0.42821748477161148</v>
      </c>
      <c r="F130">
        <f>IF(C$130="Al",J130,N130)</f>
        <v>1.9647683874836961</v>
      </c>
      <c r="H130" s="2">
        <v>0.39</v>
      </c>
      <c r="I130" s="2">
        <v>1.6339999999999999</v>
      </c>
      <c r="J130" s="2">
        <f t="shared" si="18"/>
        <v>1.9647683874836961</v>
      </c>
      <c r="L130" s="11">
        <v>0.44700000000000001</v>
      </c>
      <c r="M130" s="11">
        <v>1.6579999999999999</v>
      </c>
      <c r="N130" s="2">
        <f t="shared" si="19"/>
        <v>2.0371114595005442</v>
      </c>
    </row>
    <row r="131" spans="1:14" x14ac:dyDescent="0.35">
      <c r="A131" s="25" t="s">
        <v>67</v>
      </c>
      <c r="B131" s="25" t="s">
        <v>13</v>
      </c>
      <c r="D131" s="23">
        <f>'Forshammar-Mg2Al'!D128</f>
        <v>0.55530426073901928</v>
      </c>
      <c r="F131">
        <f t="shared" ref="F131:F135" si="23">IF(C$130="Al",J131,N131)</f>
        <v>1.863413248182662</v>
      </c>
      <c r="H131" s="2">
        <v>0.39</v>
      </c>
      <c r="I131" s="2">
        <v>1.6339999999999999</v>
      </c>
      <c r="J131" s="2">
        <f t="shared" si="18"/>
        <v>1.863413248182662</v>
      </c>
      <c r="L131" s="11">
        <v>0.44700000000000001</v>
      </c>
      <c r="M131" s="11">
        <v>1.6579999999999999</v>
      </c>
      <c r="N131" s="2">
        <f t="shared" si="19"/>
        <v>1.9209428767632049</v>
      </c>
    </row>
    <row r="132" spans="1:14" x14ac:dyDescent="0.35">
      <c r="A132" s="25" t="s">
        <v>67</v>
      </c>
      <c r="B132" s="25" t="s">
        <v>14</v>
      </c>
      <c r="D132" s="23">
        <f>'Forshammar-Mg2Al'!D129</f>
        <v>0.53854280279231548</v>
      </c>
      <c r="F132">
        <f t="shared" si="23"/>
        <v>1.8753664371255714</v>
      </c>
      <c r="H132" s="2">
        <v>0.39</v>
      </c>
      <c r="I132" s="2">
        <v>1.6339999999999999</v>
      </c>
      <c r="J132" s="2">
        <f t="shared" si="18"/>
        <v>1.8753664371255714</v>
      </c>
      <c r="L132" s="11">
        <v>0.44700000000000001</v>
      </c>
      <c r="M132" s="11">
        <v>1.6579999999999999</v>
      </c>
      <c r="N132" s="2">
        <f t="shared" si="19"/>
        <v>1.9346430702439241</v>
      </c>
    </row>
    <row r="133" spans="1:14" x14ac:dyDescent="0.35">
      <c r="A133" s="25" t="s">
        <v>67</v>
      </c>
      <c r="B133" s="25" t="s">
        <v>48</v>
      </c>
      <c r="D133" s="23">
        <f>'Forshammar-Mg2Al'!D130</f>
        <v>0.46874505158163876</v>
      </c>
      <c r="F133">
        <f t="shared" si="23"/>
        <v>1.9295015407678393</v>
      </c>
      <c r="H133" s="2">
        <v>0.39</v>
      </c>
      <c r="I133" s="2">
        <v>1.6339999999999999</v>
      </c>
      <c r="J133" s="2">
        <f t="shared" si="18"/>
        <v>1.9295015407678393</v>
      </c>
      <c r="L133" s="11">
        <v>0.44700000000000001</v>
      </c>
      <c r="M133" s="11">
        <v>1.6579999999999999</v>
      </c>
      <c r="N133" s="2">
        <f t="shared" si="19"/>
        <v>1.9966902274954466</v>
      </c>
    </row>
    <row r="134" spans="1:14" x14ac:dyDescent="0.35">
      <c r="A134" s="25" t="s">
        <v>67</v>
      </c>
      <c r="B134" s="25" t="s">
        <v>31</v>
      </c>
      <c r="D134" s="23">
        <f>'Forshammar-Mg2Al'!D131</f>
        <v>0.54706713537137552</v>
      </c>
      <c r="F134">
        <f t="shared" si="23"/>
        <v>1.8692416626258987</v>
      </c>
      <c r="H134" s="2">
        <v>0.39</v>
      </c>
      <c r="I134" s="2">
        <v>1.6339999999999999</v>
      </c>
      <c r="J134" s="2">
        <f t="shared" si="18"/>
        <v>1.8692416626258987</v>
      </c>
      <c r="L134" s="11">
        <v>0.44700000000000001</v>
      </c>
      <c r="M134" s="11">
        <v>1.6579999999999999</v>
      </c>
      <c r="N134" s="2">
        <f t="shared" si="19"/>
        <v>1.9276231363942995</v>
      </c>
    </row>
    <row r="135" spans="1:14" x14ac:dyDescent="0.35">
      <c r="A135" s="25" t="s">
        <v>67</v>
      </c>
      <c r="B135" s="25" t="s">
        <v>49</v>
      </c>
      <c r="D135" s="23">
        <f>'Forshammar-Mg2Al'!D132</f>
        <v>0.50857940615180453</v>
      </c>
      <c r="F135">
        <f t="shared" si="23"/>
        <v>1.8976922280437329</v>
      </c>
      <c r="H135" s="2">
        <v>0.39</v>
      </c>
      <c r="I135" s="2">
        <v>1.6339999999999999</v>
      </c>
      <c r="J135" s="2">
        <f t="shared" si="18"/>
        <v>1.8976922280437329</v>
      </c>
      <c r="L135" s="11">
        <v>0.44700000000000001</v>
      </c>
      <c r="M135" s="11">
        <v>1.6579999999999999</v>
      </c>
      <c r="N135" s="2">
        <f t="shared" si="19"/>
        <v>1.9602318613732017</v>
      </c>
    </row>
    <row r="136" spans="1:14" x14ac:dyDescent="0.35">
      <c r="A136" s="25" t="s">
        <v>68</v>
      </c>
      <c r="B136" s="25" t="s">
        <v>16</v>
      </c>
      <c r="C136" t="str">
        <f>'Forshammar-Mg2Al'!C133</f>
        <v>Al</v>
      </c>
      <c r="D136" s="23">
        <f>'Forshammar-Mg2Al'!D133</f>
        <v>0.42821748477161148</v>
      </c>
      <c r="F136">
        <f>IF(C$136="Al",J136,N136)</f>
        <v>1.9647683874836961</v>
      </c>
      <c r="H136" s="2">
        <v>0.39</v>
      </c>
      <c r="I136" s="2">
        <v>1.6339999999999999</v>
      </c>
      <c r="J136" s="2">
        <f t="shared" si="18"/>
        <v>1.9647683874836961</v>
      </c>
      <c r="L136" s="11">
        <v>0.44700000000000001</v>
      </c>
      <c r="M136" s="11">
        <v>1.6579999999999999</v>
      </c>
      <c r="N136" s="2">
        <f t="shared" si="19"/>
        <v>2.0371114595005442</v>
      </c>
    </row>
    <row r="137" spans="1:14" x14ac:dyDescent="0.35">
      <c r="A137" s="25" t="s">
        <v>68</v>
      </c>
      <c r="B137" s="25" t="s">
        <v>13</v>
      </c>
      <c r="D137" s="23">
        <f>'Forshammar-Mg2Al'!D134</f>
        <v>0.55530426073901928</v>
      </c>
      <c r="F137">
        <f t="shared" ref="F137:F141" si="24">IF(C$136="Al",J137,N137)</f>
        <v>1.863413248182662</v>
      </c>
      <c r="H137" s="2">
        <v>0.39</v>
      </c>
      <c r="I137" s="2">
        <v>1.6339999999999999</v>
      </c>
      <c r="J137" s="2">
        <f t="shared" si="18"/>
        <v>1.863413248182662</v>
      </c>
      <c r="L137" s="11">
        <v>0.44700000000000001</v>
      </c>
      <c r="M137" s="11">
        <v>1.6579999999999999</v>
      </c>
      <c r="N137" s="2">
        <f t="shared" si="19"/>
        <v>1.9209428767632049</v>
      </c>
    </row>
    <row r="138" spans="1:14" x14ac:dyDescent="0.35">
      <c r="A138" s="25" t="s">
        <v>68</v>
      </c>
      <c r="B138" s="25" t="s">
        <v>14</v>
      </c>
      <c r="D138" s="23">
        <f>'Forshammar-Mg2Al'!D135</f>
        <v>0.53854280279231548</v>
      </c>
      <c r="F138">
        <f t="shared" si="24"/>
        <v>1.8753664371255714</v>
      </c>
      <c r="H138" s="2">
        <v>0.39</v>
      </c>
      <c r="I138" s="2">
        <v>1.6339999999999999</v>
      </c>
      <c r="J138" s="2">
        <f t="shared" si="18"/>
        <v>1.8753664371255714</v>
      </c>
      <c r="L138" s="11">
        <v>0.44700000000000001</v>
      </c>
      <c r="M138" s="11">
        <v>1.6579999999999999</v>
      </c>
      <c r="N138" s="2">
        <f t="shared" si="19"/>
        <v>1.9346430702439241</v>
      </c>
    </row>
    <row r="139" spans="1:14" x14ac:dyDescent="0.35">
      <c r="A139" s="25" t="s">
        <v>68</v>
      </c>
      <c r="B139" s="25" t="s">
        <v>48</v>
      </c>
      <c r="D139" s="23">
        <f>'Forshammar-Mg2Al'!D136</f>
        <v>0.46874505158163876</v>
      </c>
      <c r="F139">
        <f t="shared" si="24"/>
        <v>1.9295015407678393</v>
      </c>
      <c r="H139" s="2">
        <v>0.39</v>
      </c>
      <c r="I139" s="2">
        <v>1.6339999999999999</v>
      </c>
      <c r="J139" s="2">
        <f t="shared" si="18"/>
        <v>1.9295015407678393</v>
      </c>
      <c r="L139" s="11">
        <v>0.44700000000000001</v>
      </c>
      <c r="M139" s="11">
        <v>1.6579999999999999</v>
      </c>
      <c r="N139" s="2">
        <f t="shared" si="19"/>
        <v>1.9966902274954466</v>
      </c>
    </row>
    <row r="140" spans="1:14" x14ac:dyDescent="0.35">
      <c r="A140" s="25" t="s">
        <v>68</v>
      </c>
      <c r="B140" s="25" t="s">
        <v>31</v>
      </c>
      <c r="D140" s="23">
        <f>'Forshammar-Mg2Al'!D137</f>
        <v>0.54706713537137552</v>
      </c>
      <c r="F140">
        <f t="shared" si="24"/>
        <v>1.8692416626258987</v>
      </c>
      <c r="H140" s="2">
        <v>0.39</v>
      </c>
      <c r="I140" s="2">
        <v>1.6339999999999999</v>
      </c>
      <c r="J140" s="2">
        <f t="shared" si="18"/>
        <v>1.8692416626258987</v>
      </c>
      <c r="L140" s="11">
        <v>0.44700000000000001</v>
      </c>
      <c r="M140" s="11">
        <v>1.6579999999999999</v>
      </c>
      <c r="N140" s="2">
        <f t="shared" si="19"/>
        <v>1.9276231363942995</v>
      </c>
    </row>
    <row r="141" spans="1:14" x14ac:dyDescent="0.35">
      <c r="A141" s="25" t="s">
        <v>68</v>
      </c>
      <c r="B141" s="25" t="s">
        <v>49</v>
      </c>
      <c r="D141" s="23">
        <f>'Forshammar-Mg2Al'!D138</f>
        <v>0.50857940615180453</v>
      </c>
      <c r="F141">
        <f t="shared" si="24"/>
        <v>1.8976922280437329</v>
      </c>
      <c r="H141" s="2">
        <v>0.39</v>
      </c>
      <c r="I141" s="2">
        <v>1.6339999999999999</v>
      </c>
      <c r="J141" s="2">
        <f t="shared" si="18"/>
        <v>1.8976922280437329</v>
      </c>
      <c r="L141" s="11">
        <v>0.44700000000000001</v>
      </c>
      <c r="M141" s="11">
        <v>1.6579999999999999</v>
      </c>
      <c r="N141" s="2">
        <f t="shared" si="19"/>
        <v>1.9602318613732017</v>
      </c>
    </row>
    <row r="142" spans="1:14" x14ac:dyDescent="0.35">
      <c r="A142" s="25" t="s">
        <v>69</v>
      </c>
      <c r="B142" s="25" t="s">
        <v>16</v>
      </c>
      <c r="C142" t="str">
        <f>'Forshammar-Mg2Al'!C139</f>
        <v>Al</v>
      </c>
      <c r="D142" s="23">
        <f>'Forshammar-Mg2Al'!D139</f>
        <v>0.42821748477161148</v>
      </c>
      <c r="F142">
        <f>IF(C$142="Al",J142,N142)</f>
        <v>1.9647683874836961</v>
      </c>
      <c r="H142" s="2">
        <v>0.39</v>
      </c>
      <c r="I142" s="2">
        <v>1.6339999999999999</v>
      </c>
      <c r="J142" s="2">
        <f t="shared" si="18"/>
        <v>1.9647683874836961</v>
      </c>
      <c r="L142" s="11">
        <v>0.44700000000000001</v>
      </c>
      <c r="M142" s="11">
        <v>1.6579999999999999</v>
      </c>
      <c r="N142" s="2">
        <f t="shared" si="19"/>
        <v>2.0371114595005442</v>
      </c>
    </row>
    <row r="143" spans="1:14" x14ac:dyDescent="0.35">
      <c r="A143" s="25" t="s">
        <v>69</v>
      </c>
      <c r="B143" s="25" t="s">
        <v>13</v>
      </c>
      <c r="D143" s="23">
        <f>'Forshammar-Mg2Al'!D140</f>
        <v>0.55530426073901928</v>
      </c>
      <c r="F143">
        <f t="shared" ref="F143:F147" si="25">IF(C$142="Al",J143,N143)</f>
        <v>1.863413248182662</v>
      </c>
      <c r="H143" s="2">
        <v>0.39</v>
      </c>
      <c r="I143" s="2">
        <v>1.6339999999999999</v>
      </c>
      <c r="J143" s="2">
        <f t="shared" si="18"/>
        <v>1.863413248182662</v>
      </c>
      <c r="L143" s="11">
        <v>0.44700000000000001</v>
      </c>
      <c r="M143" s="11">
        <v>1.6579999999999999</v>
      </c>
      <c r="N143" s="2">
        <f t="shared" si="19"/>
        <v>1.9209428767632049</v>
      </c>
    </row>
    <row r="144" spans="1:14" x14ac:dyDescent="0.35">
      <c r="A144" s="25" t="s">
        <v>69</v>
      </c>
      <c r="B144" s="25" t="s">
        <v>14</v>
      </c>
      <c r="D144" s="23">
        <f>'Forshammar-Mg2Al'!D141</f>
        <v>0.53854280279231548</v>
      </c>
      <c r="F144">
        <f t="shared" si="25"/>
        <v>1.8753664371255714</v>
      </c>
      <c r="H144" s="2">
        <v>0.39</v>
      </c>
      <c r="I144" s="2">
        <v>1.6339999999999999</v>
      </c>
      <c r="J144" s="2">
        <f t="shared" si="18"/>
        <v>1.8753664371255714</v>
      </c>
      <c r="L144" s="11">
        <v>0.44700000000000001</v>
      </c>
      <c r="M144" s="11">
        <v>1.6579999999999999</v>
      </c>
      <c r="N144" s="2">
        <f t="shared" si="19"/>
        <v>1.9346430702439241</v>
      </c>
    </row>
    <row r="145" spans="1:18" x14ac:dyDescent="0.35">
      <c r="A145" s="25" t="s">
        <v>69</v>
      </c>
      <c r="B145" s="25" t="s">
        <v>48</v>
      </c>
      <c r="D145" s="23">
        <f>'Forshammar-Mg2Al'!D142</f>
        <v>0.46874505158163876</v>
      </c>
      <c r="F145">
        <f t="shared" si="25"/>
        <v>1.9295015407678393</v>
      </c>
      <c r="H145" s="2">
        <v>0.39</v>
      </c>
      <c r="I145" s="2">
        <v>1.6339999999999999</v>
      </c>
      <c r="J145" s="2">
        <f t="shared" si="18"/>
        <v>1.9295015407678393</v>
      </c>
      <c r="L145" s="11">
        <v>0.44700000000000001</v>
      </c>
      <c r="M145" s="11">
        <v>1.6579999999999999</v>
      </c>
      <c r="N145" s="2">
        <f t="shared" si="19"/>
        <v>1.9966902274954466</v>
      </c>
    </row>
    <row r="146" spans="1:18" x14ac:dyDescent="0.35">
      <c r="A146" s="25" t="s">
        <v>69</v>
      </c>
      <c r="B146" s="25" t="s">
        <v>31</v>
      </c>
      <c r="D146" s="23">
        <f>'Forshammar-Mg2Al'!D143</f>
        <v>0.54706713537137552</v>
      </c>
      <c r="F146">
        <f t="shared" si="25"/>
        <v>1.8692416626258987</v>
      </c>
      <c r="H146" s="2">
        <v>0.39</v>
      </c>
      <c r="I146" s="2">
        <v>1.6339999999999999</v>
      </c>
      <c r="J146" s="2">
        <f t="shared" si="18"/>
        <v>1.8692416626258987</v>
      </c>
      <c r="L146" s="11">
        <v>0.44700000000000001</v>
      </c>
      <c r="M146" s="11">
        <v>1.6579999999999999</v>
      </c>
      <c r="N146" s="2">
        <f t="shared" si="19"/>
        <v>1.9276231363942995</v>
      </c>
    </row>
    <row r="147" spans="1:18" x14ac:dyDescent="0.35">
      <c r="A147" s="25" t="s">
        <v>69</v>
      </c>
      <c r="B147" s="25" t="s">
        <v>49</v>
      </c>
      <c r="D147" s="23">
        <f>'Forshammar-Mg2Al'!D144</f>
        <v>0.50857940615180453</v>
      </c>
      <c r="F147">
        <f t="shared" si="25"/>
        <v>1.8976922280437329</v>
      </c>
      <c r="H147" s="2">
        <v>0.39</v>
      </c>
      <c r="I147" s="2">
        <v>1.6339999999999999</v>
      </c>
      <c r="J147" s="2">
        <f t="shared" si="18"/>
        <v>1.8976922280437329</v>
      </c>
      <c r="L147" s="11">
        <v>0.44700000000000001</v>
      </c>
      <c r="M147" s="11">
        <v>1.6579999999999999</v>
      </c>
      <c r="N147" s="2">
        <f t="shared" si="19"/>
        <v>1.9602318613732017</v>
      </c>
    </row>
    <row r="148" spans="1:18" x14ac:dyDescent="0.35">
      <c r="A148" s="25" t="s">
        <v>70</v>
      </c>
      <c r="B148" s="25" t="s">
        <v>16</v>
      </c>
      <c r="C148" t="str">
        <f>'Forshammar-Mg2Al'!C145</f>
        <v>Al</v>
      </c>
      <c r="D148" s="23">
        <f>'Forshammar-Mg2Al'!D145</f>
        <v>0.42821748477161148</v>
      </c>
      <c r="F148">
        <f>IF(C$148="Al",J148,N148)</f>
        <v>1.9647683874836961</v>
      </c>
      <c r="H148" s="2">
        <v>0.39</v>
      </c>
      <c r="I148" s="2">
        <v>1.6339999999999999</v>
      </c>
      <c r="J148" s="2">
        <f t="shared" si="18"/>
        <v>1.9647683874836961</v>
      </c>
      <c r="L148" s="11">
        <v>0.44700000000000001</v>
      </c>
      <c r="M148" s="11">
        <v>1.6579999999999999</v>
      </c>
      <c r="N148" s="2">
        <f t="shared" si="19"/>
        <v>2.0371114595005442</v>
      </c>
    </row>
    <row r="149" spans="1:18" x14ac:dyDescent="0.35">
      <c r="A149" s="25" t="s">
        <v>70</v>
      </c>
      <c r="B149" s="25" t="s">
        <v>13</v>
      </c>
      <c r="D149" s="23">
        <f>'Forshammar-Mg2Al'!D146</f>
        <v>0.55530426073901928</v>
      </c>
      <c r="F149">
        <f t="shared" ref="F149:F153" si="26">IF(C$148="Al",J149,N149)</f>
        <v>1.863413248182662</v>
      </c>
      <c r="H149" s="2">
        <v>0.39</v>
      </c>
      <c r="I149" s="2">
        <v>1.6339999999999999</v>
      </c>
      <c r="J149" s="2">
        <f t="shared" si="18"/>
        <v>1.863413248182662</v>
      </c>
      <c r="L149" s="11">
        <v>0.44700000000000001</v>
      </c>
      <c r="M149" s="11">
        <v>1.6579999999999999</v>
      </c>
      <c r="N149" s="2">
        <f t="shared" si="19"/>
        <v>1.9209428767632049</v>
      </c>
    </row>
    <row r="150" spans="1:18" x14ac:dyDescent="0.35">
      <c r="A150" s="25" t="s">
        <v>70</v>
      </c>
      <c r="B150" s="25" t="s">
        <v>14</v>
      </c>
      <c r="D150" s="23">
        <f>'Forshammar-Mg2Al'!D147</f>
        <v>0.53854280279231548</v>
      </c>
      <c r="F150">
        <f t="shared" si="26"/>
        <v>1.8753664371255714</v>
      </c>
      <c r="H150" s="2">
        <v>0.39</v>
      </c>
      <c r="I150" s="2">
        <v>1.6339999999999999</v>
      </c>
      <c r="J150" s="2">
        <f t="shared" si="18"/>
        <v>1.8753664371255714</v>
      </c>
      <c r="L150" s="11">
        <v>0.44700000000000001</v>
      </c>
      <c r="M150" s="11">
        <v>1.6579999999999999</v>
      </c>
      <c r="N150" s="2">
        <f t="shared" si="19"/>
        <v>1.9346430702439241</v>
      </c>
    </row>
    <row r="151" spans="1:18" x14ac:dyDescent="0.35">
      <c r="A151" s="25" t="s">
        <v>70</v>
      </c>
      <c r="B151" s="25" t="s">
        <v>48</v>
      </c>
      <c r="D151" s="23">
        <f>'Forshammar-Mg2Al'!D148</f>
        <v>0.46874505158163876</v>
      </c>
      <c r="F151">
        <f t="shared" si="26"/>
        <v>1.9295015407678393</v>
      </c>
      <c r="H151" s="2">
        <v>0.39</v>
      </c>
      <c r="I151" s="2">
        <v>1.6339999999999999</v>
      </c>
      <c r="J151" s="2">
        <f t="shared" si="18"/>
        <v>1.9295015407678393</v>
      </c>
      <c r="L151" s="11">
        <v>0.44700000000000001</v>
      </c>
      <c r="M151" s="11">
        <v>1.6579999999999999</v>
      </c>
      <c r="N151" s="2">
        <f t="shared" si="19"/>
        <v>1.9966902274954466</v>
      </c>
    </row>
    <row r="152" spans="1:18" x14ac:dyDescent="0.35">
      <c r="A152" s="25" t="s">
        <v>70</v>
      </c>
      <c r="B152" s="25" t="s">
        <v>31</v>
      </c>
      <c r="D152" s="23">
        <f>'Forshammar-Mg2Al'!D149</f>
        <v>0.54706713537137552</v>
      </c>
      <c r="F152">
        <f t="shared" si="26"/>
        <v>1.8692416626258987</v>
      </c>
      <c r="H152" s="2">
        <v>0.39</v>
      </c>
      <c r="I152" s="2">
        <v>1.6339999999999999</v>
      </c>
      <c r="J152" s="2">
        <f t="shared" si="18"/>
        <v>1.8692416626258987</v>
      </c>
      <c r="L152" s="11">
        <v>0.44700000000000001</v>
      </c>
      <c r="M152" s="11">
        <v>1.6579999999999999</v>
      </c>
      <c r="N152" s="2">
        <f t="shared" si="19"/>
        <v>1.9276231363942995</v>
      </c>
    </row>
    <row r="153" spans="1:18" x14ac:dyDescent="0.35">
      <c r="A153" s="25" t="s">
        <v>70</v>
      </c>
      <c r="B153" s="25" t="s">
        <v>49</v>
      </c>
      <c r="D153" s="23">
        <f>'Forshammar-Mg2Al'!D150</f>
        <v>0.50857940615180453</v>
      </c>
      <c r="F153">
        <f t="shared" si="26"/>
        <v>1.8976922280437329</v>
      </c>
      <c r="H153" s="2">
        <v>0.39</v>
      </c>
      <c r="I153" s="2">
        <v>1.6339999999999999</v>
      </c>
      <c r="J153" s="2">
        <f t="shared" si="18"/>
        <v>1.8976922280437329</v>
      </c>
      <c r="L153" s="11">
        <v>0.44700000000000001</v>
      </c>
      <c r="M153" s="11">
        <v>1.6579999999999999</v>
      </c>
      <c r="N153" s="2">
        <f t="shared" si="19"/>
        <v>1.9602318613732017</v>
      </c>
    </row>
    <row r="154" spans="1:18" x14ac:dyDescent="0.35">
      <c r="A154" s="25"/>
      <c r="B154" s="25"/>
      <c r="D154" s="23"/>
      <c r="J154" t="s">
        <v>27</v>
      </c>
      <c r="N154" t="s">
        <v>28</v>
      </c>
      <c r="R154" t="s">
        <v>29</v>
      </c>
    </row>
    <row r="155" spans="1:18" x14ac:dyDescent="0.35">
      <c r="A155" s="27" t="s">
        <v>6</v>
      </c>
      <c r="B155" s="27" t="s">
        <v>15</v>
      </c>
      <c r="C155" t="s">
        <v>29</v>
      </c>
      <c r="D155" s="23">
        <f>'Forshammar-Mg2Al'!D151</f>
        <v>0.30317525883956165</v>
      </c>
      <c r="F155">
        <f>IF(C$155="Al",J155,IF(C$155="Mg",N155,R155))</f>
        <v>2.1914695702185139</v>
      </c>
      <c r="H155" s="2">
        <v>0.39</v>
      </c>
      <c r="I155" s="2">
        <v>1.6339999999999999</v>
      </c>
      <c r="J155" s="2">
        <f>I155-(H155*LN(D155))</f>
        <v>2.0994432491839379</v>
      </c>
      <c r="L155">
        <v>0.443</v>
      </c>
      <c r="M155">
        <v>1.6080000000000001</v>
      </c>
      <c r="N155" s="2">
        <f>M155-(L155*LN(D155))</f>
        <v>2.1366957933038067</v>
      </c>
      <c r="P155" s="11">
        <v>0.44700000000000001</v>
      </c>
      <c r="Q155" s="11">
        <v>1.6579999999999999</v>
      </c>
      <c r="R155" s="2">
        <f>Q155-(P155*LN(D155))</f>
        <v>2.1914695702185139</v>
      </c>
    </row>
    <row r="156" spans="1:18" x14ac:dyDescent="0.35">
      <c r="A156" s="27" t="s">
        <v>6</v>
      </c>
      <c r="B156" s="27" t="s">
        <v>10</v>
      </c>
      <c r="D156" s="23">
        <f>'Forshammar-Mg2Al'!D152</f>
        <v>0.3567841823059778</v>
      </c>
      <c r="F156">
        <f t="shared" ref="F156:F160" si="27">IF(C$155="Al",J156,IF(C$155="Mg",N156,R156))</f>
        <v>2.1186890224783936</v>
      </c>
      <c r="H156" s="2">
        <v>0.39</v>
      </c>
      <c r="I156" s="2">
        <v>1.6339999999999999</v>
      </c>
      <c r="J156" s="2">
        <f t="shared" ref="J156:J172" si="28">I156-(H156*LN(D156))</f>
        <v>2.0359434424308129</v>
      </c>
      <c r="L156">
        <v>0.443</v>
      </c>
      <c r="M156">
        <v>1.6080000000000001</v>
      </c>
      <c r="N156" s="2">
        <f t="shared" ref="N156:N172" si="29">M156-(L156*LN(D156))</f>
        <v>2.0645665256329493</v>
      </c>
      <c r="P156" s="11">
        <v>0.44700000000000001</v>
      </c>
      <c r="Q156" s="11">
        <v>1.6579999999999999</v>
      </c>
      <c r="R156" s="2">
        <f t="shared" ref="R156:R172" si="30">Q156-(P156*LN(D156))</f>
        <v>2.1186890224783936</v>
      </c>
    </row>
    <row r="157" spans="1:18" x14ac:dyDescent="0.35">
      <c r="A157" s="27" t="s">
        <v>6</v>
      </c>
      <c r="B157" s="27" t="s">
        <v>10</v>
      </c>
      <c r="D157" s="23">
        <f>'Forshammar-Mg2Al'!D153</f>
        <v>0.3567841823059778</v>
      </c>
      <c r="F157">
        <f t="shared" si="27"/>
        <v>2.1186890224783936</v>
      </c>
      <c r="H157" s="2">
        <v>0.39</v>
      </c>
      <c r="I157" s="2">
        <v>1.6339999999999999</v>
      </c>
      <c r="J157" s="2">
        <f t="shared" si="28"/>
        <v>2.0359434424308129</v>
      </c>
      <c r="L157">
        <v>0.443</v>
      </c>
      <c r="M157">
        <v>1.6080000000000001</v>
      </c>
      <c r="N157" s="2">
        <f t="shared" si="29"/>
        <v>2.0645665256329493</v>
      </c>
      <c r="P157" s="11">
        <v>0.44700000000000001</v>
      </c>
      <c r="Q157" s="11">
        <v>1.6579999999999999</v>
      </c>
      <c r="R157" s="2">
        <f t="shared" si="30"/>
        <v>2.1186890224783936</v>
      </c>
    </row>
    <row r="158" spans="1:18" x14ac:dyDescent="0.35">
      <c r="A158" s="27" t="s">
        <v>6</v>
      </c>
      <c r="B158" s="27" t="s">
        <v>16</v>
      </c>
      <c r="D158" s="23">
        <f>'Forshammar-Mg2Al'!D154</f>
        <v>0.26160104566823761</v>
      </c>
      <c r="F158">
        <f t="shared" si="27"/>
        <v>2.2573977940053394</v>
      </c>
      <c r="H158" s="2">
        <v>0.39</v>
      </c>
      <c r="I158" s="2">
        <v>1.6339999999999999</v>
      </c>
      <c r="J158" s="2">
        <f t="shared" si="28"/>
        <v>2.1569645182596924</v>
      </c>
      <c r="L158">
        <v>0.443</v>
      </c>
      <c r="M158">
        <v>1.6080000000000001</v>
      </c>
      <c r="N158" s="2">
        <f t="shared" si="29"/>
        <v>2.2020340553565223</v>
      </c>
      <c r="P158" s="11">
        <v>0.44700000000000001</v>
      </c>
      <c r="Q158" s="11">
        <v>1.6579999999999999</v>
      </c>
      <c r="R158" s="2">
        <f t="shared" si="30"/>
        <v>2.2573977940053394</v>
      </c>
    </row>
    <row r="159" spans="1:18" x14ac:dyDescent="0.35">
      <c r="A159" s="27" t="s">
        <v>6</v>
      </c>
      <c r="B159" s="27" t="s">
        <v>13</v>
      </c>
      <c r="D159" s="23">
        <f>'Forshammar-Mg2Al'!D155</f>
        <v>0.3433711857957718</v>
      </c>
      <c r="F159">
        <f t="shared" si="27"/>
        <v>2.1358176294480291</v>
      </c>
      <c r="H159" s="2">
        <v>0.39</v>
      </c>
      <c r="I159" s="2">
        <v>1.6339999999999999</v>
      </c>
      <c r="J159" s="2">
        <f t="shared" si="28"/>
        <v>2.0508878646190856</v>
      </c>
      <c r="L159">
        <v>0.443</v>
      </c>
      <c r="M159">
        <v>1.6080000000000001</v>
      </c>
      <c r="N159" s="2">
        <f t="shared" si="29"/>
        <v>2.0815418564775769</v>
      </c>
      <c r="P159" s="11">
        <v>0.44700000000000001</v>
      </c>
      <c r="Q159" s="11">
        <v>1.6579999999999999</v>
      </c>
      <c r="R159" s="2">
        <f t="shared" si="30"/>
        <v>2.1358176294480291</v>
      </c>
    </row>
    <row r="160" spans="1:18" x14ac:dyDescent="0.35">
      <c r="A160" s="27" t="s">
        <v>6</v>
      </c>
      <c r="B160" s="27" t="s">
        <v>13</v>
      </c>
      <c r="D160" s="23">
        <f>'Forshammar-Mg2Al'!D156</f>
        <v>0.3433711857957718</v>
      </c>
      <c r="F160">
        <f t="shared" si="27"/>
        <v>2.1358176294480291</v>
      </c>
      <c r="H160" s="2">
        <v>0.39</v>
      </c>
      <c r="I160" s="2">
        <v>1.6339999999999999</v>
      </c>
      <c r="J160" s="2">
        <f t="shared" si="28"/>
        <v>2.0508878646190856</v>
      </c>
      <c r="L160">
        <v>0.443</v>
      </c>
      <c r="M160">
        <v>1.6080000000000001</v>
      </c>
      <c r="N160" s="2">
        <f t="shared" si="29"/>
        <v>2.0815418564775769</v>
      </c>
      <c r="P160" s="11">
        <v>0.44700000000000001</v>
      </c>
      <c r="Q160" s="11">
        <v>1.6579999999999999</v>
      </c>
      <c r="R160" s="2">
        <f t="shared" si="30"/>
        <v>2.1358176294480291</v>
      </c>
    </row>
    <row r="161" spans="1:18" x14ac:dyDescent="0.35">
      <c r="A161" s="27" t="s">
        <v>8</v>
      </c>
      <c r="B161" s="27" t="s">
        <v>15</v>
      </c>
      <c r="C161" t="str">
        <f>'Forshammar-Mg2Al'!C157</f>
        <v>Al</v>
      </c>
      <c r="D161" s="23">
        <f>'Forshammar-Mg2Al'!D157</f>
        <v>0.43840106217974595</v>
      </c>
      <c r="F161">
        <f>IF(C$161="Al",J161,IF(C$161="Mg",N161,R161))</f>
        <v>1.9556022369934425</v>
      </c>
      <c r="H161" s="2">
        <v>0.39</v>
      </c>
      <c r="I161" s="2">
        <v>1.6339999999999999</v>
      </c>
      <c r="J161" s="2">
        <f t="shared" si="28"/>
        <v>1.9556022369934425</v>
      </c>
      <c r="L161">
        <v>0.443</v>
      </c>
      <c r="M161">
        <v>1.6080000000000001</v>
      </c>
      <c r="N161" s="2">
        <f t="shared" si="29"/>
        <v>1.9733071563797311</v>
      </c>
      <c r="P161" s="11">
        <v>0.44700000000000001</v>
      </c>
      <c r="Q161" s="11">
        <v>1.6579999999999999</v>
      </c>
      <c r="R161" s="2">
        <f t="shared" si="30"/>
        <v>2.0266056408617148</v>
      </c>
    </row>
    <row r="162" spans="1:18" x14ac:dyDescent="0.35">
      <c r="A162" s="27" t="s">
        <v>8</v>
      </c>
      <c r="B162" s="27" t="s">
        <v>10</v>
      </c>
      <c r="D162" s="23">
        <f>'Forshammar-Mg2Al'!D158</f>
        <v>0.55322570708376129</v>
      </c>
      <c r="F162">
        <f t="shared" ref="F162:F166" si="31">IF(C$161="Al",J162,IF(C$161="Mg",N162,R162))</f>
        <v>1.864875792090543</v>
      </c>
      <c r="H162" s="2">
        <v>0.39</v>
      </c>
      <c r="I162" s="2">
        <v>1.6339999999999999</v>
      </c>
      <c r="J162" s="2">
        <f t="shared" si="28"/>
        <v>1.864875792090543</v>
      </c>
      <c r="L162">
        <v>0.443</v>
      </c>
      <c r="M162">
        <v>1.6080000000000001</v>
      </c>
      <c r="N162" s="2">
        <f t="shared" si="29"/>
        <v>1.8702512202464376</v>
      </c>
      <c r="P162" s="11">
        <v>0.44700000000000001</v>
      </c>
      <c r="Q162" s="11">
        <v>1.6579999999999999</v>
      </c>
      <c r="R162" s="2">
        <f t="shared" si="30"/>
        <v>1.9226191770883916</v>
      </c>
    </row>
    <row r="163" spans="1:18" x14ac:dyDescent="0.35">
      <c r="A163" s="27" t="s">
        <v>8</v>
      </c>
      <c r="B163" s="27" t="s">
        <v>10</v>
      </c>
      <c r="D163" s="23">
        <f>'Forshammar-Mg2Al'!D159</f>
        <v>0.55322570708376129</v>
      </c>
      <c r="F163">
        <f t="shared" si="31"/>
        <v>1.864875792090543</v>
      </c>
      <c r="H163" s="2">
        <v>0.39</v>
      </c>
      <c r="I163" s="2">
        <v>1.6339999999999999</v>
      </c>
      <c r="J163" s="2">
        <f t="shared" si="28"/>
        <v>1.864875792090543</v>
      </c>
      <c r="L163">
        <v>0.443</v>
      </c>
      <c r="M163">
        <v>1.6080000000000001</v>
      </c>
      <c r="N163" s="2">
        <f t="shared" si="29"/>
        <v>1.8702512202464376</v>
      </c>
      <c r="P163" s="11">
        <v>0.44700000000000001</v>
      </c>
      <c r="Q163" s="11">
        <v>1.6579999999999999</v>
      </c>
      <c r="R163" s="2">
        <f t="shared" si="30"/>
        <v>1.9226191770883916</v>
      </c>
    </row>
    <row r="164" spans="1:18" x14ac:dyDescent="0.35">
      <c r="A164" s="27" t="s">
        <v>8</v>
      </c>
      <c r="B164" s="27" t="s">
        <v>16</v>
      </c>
      <c r="D164" s="23">
        <f>'Forshammar-Mg2Al'!D160</f>
        <v>0.38356894373658096</v>
      </c>
      <c r="F164">
        <f t="shared" si="31"/>
        <v>2.007712000715157</v>
      </c>
      <c r="H164" s="2">
        <v>0.39</v>
      </c>
      <c r="I164" s="2">
        <v>1.6339999999999999</v>
      </c>
      <c r="J164" s="2">
        <f t="shared" si="28"/>
        <v>2.007712000715157</v>
      </c>
      <c r="L164">
        <v>0.443</v>
      </c>
      <c r="M164">
        <v>1.6080000000000001</v>
      </c>
      <c r="N164" s="2">
        <f t="shared" si="29"/>
        <v>2.032498503376448</v>
      </c>
      <c r="P164" s="11">
        <v>0.44700000000000001</v>
      </c>
      <c r="Q164" s="11">
        <v>1.6579999999999999</v>
      </c>
      <c r="R164" s="2">
        <f t="shared" si="30"/>
        <v>2.0863314469735261</v>
      </c>
    </row>
    <row r="165" spans="1:18" x14ac:dyDescent="0.35">
      <c r="A165" s="27" t="s">
        <v>8</v>
      </c>
      <c r="B165" s="27" t="s">
        <v>13</v>
      </c>
      <c r="D165" s="23">
        <f>'Forshammar-Mg2Al'!D161</f>
        <v>0.52088961752645224</v>
      </c>
      <c r="F165">
        <f t="shared" si="31"/>
        <v>1.8883646792287536</v>
      </c>
      <c r="H165" s="2">
        <v>0.39</v>
      </c>
      <c r="I165" s="2">
        <v>1.6339999999999999</v>
      </c>
      <c r="J165" s="2">
        <f t="shared" si="28"/>
        <v>1.8883646792287536</v>
      </c>
      <c r="L165">
        <v>0.443</v>
      </c>
      <c r="M165">
        <v>1.6080000000000001</v>
      </c>
      <c r="N165" s="2">
        <f t="shared" si="29"/>
        <v>1.8969321869188152</v>
      </c>
      <c r="P165" s="11">
        <v>0.44700000000000001</v>
      </c>
      <c r="Q165" s="11">
        <v>1.6579999999999999</v>
      </c>
      <c r="R165" s="2">
        <f t="shared" si="30"/>
        <v>1.9495410554237254</v>
      </c>
    </row>
    <row r="166" spans="1:18" x14ac:dyDescent="0.35">
      <c r="A166" s="27" t="s">
        <v>8</v>
      </c>
      <c r="B166" s="27" t="s">
        <v>13</v>
      </c>
      <c r="D166" s="23">
        <f>'Forshammar-Mg2Al'!D162</f>
        <v>0.52088961752645224</v>
      </c>
      <c r="F166">
        <f t="shared" si="31"/>
        <v>1.8883646792287536</v>
      </c>
      <c r="H166" s="2">
        <v>0.39</v>
      </c>
      <c r="I166" s="2">
        <v>1.6339999999999999</v>
      </c>
      <c r="J166" s="2">
        <f t="shared" si="28"/>
        <v>1.8883646792287536</v>
      </c>
      <c r="L166">
        <v>0.443</v>
      </c>
      <c r="M166">
        <v>1.6080000000000001</v>
      </c>
      <c r="N166" s="2">
        <f t="shared" si="29"/>
        <v>1.8969321869188152</v>
      </c>
      <c r="P166" s="11">
        <v>0.44700000000000001</v>
      </c>
      <c r="Q166" s="11">
        <v>1.6579999999999999</v>
      </c>
      <c r="R166" s="2">
        <f t="shared" si="30"/>
        <v>1.9495410554237254</v>
      </c>
    </row>
    <row r="167" spans="1:18" x14ac:dyDescent="0.35">
      <c r="A167" s="27" t="s">
        <v>71</v>
      </c>
      <c r="B167" s="27" t="s">
        <v>15</v>
      </c>
      <c r="C167" t="s">
        <v>29</v>
      </c>
      <c r="D167" s="23">
        <f>'Forshammar-Mg2Al'!D163</f>
        <v>0.30317525883956165</v>
      </c>
      <c r="F167">
        <f>IF(C$167="Al",J167,IF(C$167="Mg",N167,R167))</f>
        <v>2.1914695702185139</v>
      </c>
      <c r="H167" s="2">
        <v>0.39</v>
      </c>
      <c r="I167" s="2">
        <v>1.6339999999999999</v>
      </c>
      <c r="J167" s="2">
        <f t="shared" si="28"/>
        <v>2.0994432491839379</v>
      </c>
      <c r="L167">
        <v>0.443</v>
      </c>
      <c r="M167">
        <v>1.6080000000000001</v>
      </c>
      <c r="N167" s="2">
        <f t="shared" si="29"/>
        <v>2.1366957933038067</v>
      </c>
      <c r="P167" s="11">
        <v>0.44700000000000001</v>
      </c>
      <c r="Q167" s="11">
        <v>1.6579999999999999</v>
      </c>
      <c r="R167" s="2">
        <f t="shared" si="30"/>
        <v>2.1914695702185139</v>
      </c>
    </row>
    <row r="168" spans="1:18" x14ac:dyDescent="0.35">
      <c r="A168" s="27" t="s">
        <v>71</v>
      </c>
      <c r="B168" s="27" t="s">
        <v>10</v>
      </c>
      <c r="D168" s="23">
        <f>'Forshammar-Mg2Al'!D164</f>
        <v>0.3567841823059778</v>
      </c>
      <c r="F168">
        <f t="shared" ref="F168:F172" si="32">IF(C$167="Al",J168,IF(C$167="Mg",N168,R168))</f>
        <v>2.1186890224783936</v>
      </c>
      <c r="H168" s="2">
        <v>0.39</v>
      </c>
      <c r="I168" s="2">
        <v>1.6339999999999999</v>
      </c>
      <c r="J168" s="2">
        <f t="shared" si="28"/>
        <v>2.0359434424308129</v>
      </c>
      <c r="L168">
        <v>0.443</v>
      </c>
      <c r="M168">
        <v>1.6080000000000001</v>
      </c>
      <c r="N168" s="2">
        <f t="shared" si="29"/>
        <v>2.0645665256329493</v>
      </c>
      <c r="P168" s="11">
        <v>0.44700000000000001</v>
      </c>
      <c r="Q168" s="11">
        <v>1.6579999999999999</v>
      </c>
      <c r="R168" s="2">
        <f t="shared" si="30"/>
        <v>2.1186890224783936</v>
      </c>
    </row>
    <row r="169" spans="1:18" x14ac:dyDescent="0.35">
      <c r="A169" s="27" t="s">
        <v>71</v>
      </c>
      <c r="B169" s="27" t="s">
        <v>10</v>
      </c>
      <c r="D169" s="23">
        <f>'Forshammar-Mg2Al'!D165</f>
        <v>0.3567841823059778</v>
      </c>
      <c r="F169">
        <f t="shared" si="32"/>
        <v>2.1186890224783936</v>
      </c>
      <c r="H169" s="2">
        <v>0.39</v>
      </c>
      <c r="I169" s="2">
        <v>1.6339999999999999</v>
      </c>
      <c r="J169" s="2">
        <f t="shared" si="28"/>
        <v>2.0359434424308129</v>
      </c>
      <c r="L169">
        <v>0.443</v>
      </c>
      <c r="M169">
        <v>1.6080000000000001</v>
      </c>
      <c r="N169" s="2">
        <f t="shared" si="29"/>
        <v>2.0645665256329493</v>
      </c>
      <c r="P169" s="11">
        <v>0.44700000000000001</v>
      </c>
      <c r="Q169" s="11">
        <v>1.6579999999999999</v>
      </c>
      <c r="R169" s="2">
        <f t="shared" si="30"/>
        <v>2.1186890224783936</v>
      </c>
    </row>
    <row r="170" spans="1:18" x14ac:dyDescent="0.35">
      <c r="A170" s="27" t="s">
        <v>71</v>
      </c>
      <c r="B170" s="27" t="s">
        <v>16</v>
      </c>
      <c r="D170" s="23">
        <f>'Forshammar-Mg2Al'!D166</f>
        <v>0.26160104566823761</v>
      </c>
      <c r="F170">
        <f t="shared" si="32"/>
        <v>2.2573977940053394</v>
      </c>
      <c r="H170" s="2">
        <v>0.39</v>
      </c>
      <c r="I170" s="2">
        <v>1.6339999999999999</v>
      </c>
      <c r="J170" s="2">
        <f t="shared" si="28"/>
        <v>2.1569645182596924</v>
      </c>
      <c r="L170">
        <v>0.443</v>
      </c>
      <c r="M170">
        <v>1.6080000000000001</v>
      </c>
      <c r="N170" s="2">
        <f t="shared" si="29"/>
        <v>2.2020340553565223</v>
      </c>
      <c r="P170" s="11">
        <v>0.44700000000000001</v>
      </c>
      <c r="Q170" s="11">
        <v>1.6579999999999999</v>
      </c>
      <c r="R170" s="2">
        <f t="shared" si="30"/>
        <v>2.2573977940053394</v>
      </c>
    </row>
    <row r="171" spans="1:18" x14ac:dyDescent="0.35">
      <c r="A171" s="27" t="s">
        <v>71</v>
      </c>
      <c r="B171" s="27" t="s">
        <v>13</v>
      </c>
      <c r="D171" s="23">
        <f>'Forshammar-Mg2Al'!D167</f>
        <v>0.3433711857957718</v>
      </c>
      <c r="F171">
        <f t="shared" si="32"/>
        <v>2.1358176294480291</v>
      </c>
      <c r="H171" s="2">
        <v>0.39</v>
      </c>
      <c r="I171" s="2">
        <v>1.6339999999999999</v>
      </c>
      <c r="J171" s="2">
        <f t="shared" si="28"/>
        <v>2.0508878646190856</v>
      </c>
      <c r="L171">
        <v>0.443</v>
      </c>
      <c r="M171">
        <v>1.6080000000000001</v>
      </c>
      <c r="N171" s="2">
        <f t="shared" si="29"/>
        <v>2.0815418564775769</v>
      </c>
      <c r="P171" s="11">
        <v>0.44700000000000001</v>
      </c>
      <c r="Q171" s="11">
        <v>1.6579999999999999</v>
      </c>
      <c r="R171" s="2">
        <f t="shared" si="30"/>
        <v>2.1358176294480291</v>
      </c>
    </row>
    <row r="172" spans="1:18" x14ac:dyDescent="0.35">
      <c r="A172" s="27" t="s">
        <v>71</v>
      </c>
      <c r="B172" s="27" t="s">
        <v>13</v>
      </c>
      <c r="D172" s="23">
        <f>'Forshammar-Mg2Al'!D168</f>
        <v>0.3433711857957718</v>
      </c>
      <c r="F172">
        <f t="shared" si="32"/>
        <v>2.1358176294480291</v>
      </c>
      <c r="H172" s="2">
        <v>0.39</v>
      </c>
      <c r="I172" s="2">
        <v>1.6339999999999999</v>
      </c>
      <c r="J172" s="2">
        <f t="shared" si="28"/>
        <v>2.0508878646190856</v>
      </c>
      <c r="L172">
        <v>0.443</v>
      </c>
      <c r="M172">
        <v>1.6080000000000001</v>
      </c>
      <c r="N172" s="2">
        <f t="shared" si="29"/>
        <v>2.0815418564775769</v>
      </c>
      <c r="P172" s="11">
        <v>0.44700000000000001</v>
      </c>
      <c r="Q172" s="11">
        <v>1.6579999999999999</v>
      </c>
      <c r="R172" s="2">
        <f t="shared" si="30"/>
        <v>2.1358176294480291</v>
      </c>
    </row>
    <row r="173" spans="1:18" x14ac:dyDescent="0.35">
      <c r="A173" s="27"/>
      <c r="B173" s="27"/>
      <c r="D173" s="23"/>
      <c r="J173" t="s">
        <v>19</v>
      </c>
    </row>
    <row r="174" spans="1:18" x14ac:dyDescent="0.35">
      <c r="A174" s="30" t="s">
        <v>72</v>
      </c>
      <c r="B174" s="30" t="s">
        <v>10</v>
      </c>
      <c r="C174" t="str">
        <f>'Forshammar-Mg2Al'!C169</f>
        <v>Na</v>
      </c>
      <c r="D174" s="23">
        <f>'Forshammar-Mg2Al'!D169</f>
        <v>0.14430712016577937</v>
      </c>
      <c r="F174">
        <f>J174</f>
        <v>2.5080408180810023</v>
      </c>
      <c r="H174">
        <v>0.42</v>
      </c>
      <c r="I174">
        <v>1.6950000000000001</v>
      </c>
      <c r="J174" s="2">
        <f>I174-(H174*LN(D174))</f>
        <v>2.5080408180810023</v>
      </c>
    </row>
    <row r="175" spans="1:18" x14ac:dyDescent="0.35">
      <c r="A175" s="30" t="s">
        <v>72</v>
      </c>
      <c r="B175" s="30" t="s">
        <v>10</v>
      </c>
      <c r="D175" s="23">
        <f>'Forshammar-Mg2Al'!D170</f>
        <v>0.15330712016577938</v>
      </c>
      <c r="F175">
        <f t="shared" ref="F175:F182" si="33">J175</f>
        <v>2.4826310602533335</v>
      </c>
      <c r="H175">
        <v>0.42</v>
      </c>
      <c r="I175">
        <v>1.6950000000000001</v>
      </c>
      <c r="J175" s="2">
        <f t="shared" ref="J175:J182" si="34">I175-(H175*LN(D175))</f>
        <v>2.4826310602533335</v>
      </c>
    </row>
    <row r="176" spans="1:18" x14ac:dyDescent="0.35">
      <c r="A176" s="30" t="s">
        <v>72</v>
      </c>
      <c r="B176" s="30" t="s">
        <v>10</v>
      </c>
      <c r="D176" s="23">
        <f>'Forshammar-Mg2Al'!D171</f>
        <v>0.14430712016577937</v>
      </c>
      <c r="F176">
        <f t="shared" si="33"/>
        <v>2.5080408180810023</v>
      </c>
      <c r="H176">
        <v>0.42</v>
      </c>
      <c r="I176">
        <v>1.6950000000000001</v>
      </c>
      <c r="J176" s="2">
        <f t="shared" si="34"/>
        <v>2.5080408180810023</v>
      </c>
    </row>
    <row r="177" spans="1:10" x14ac:dyDescent="0.35">
      <c r="A177" s="30" t="s">
        <v>73</v>
      </c>
      <c r="B177" s="30" t="s">
        <v>11</v>
      </c>
      <c r="D177" s="23">
        <f>'Forshammar-Mg2Al'!D172</f>
        <v>6.8445618680230733E-2</v>
      </c>
      <c r="F177">
        <f t="shared" si="33"/>
        <v>2.8213206094936605</v>
      </c>
      <c r="H177">
        <v>0.42</v>
      </c>
      <c r="I177">
        <v>1.6950000000000001</v>
      </c>
      <c r="J177" s="2">
        <f t="shared" si="34"/>
        <v>2.8213206094936605</v>
      </c>
    </row>
    <row r="178" spans="1:10" x14ac:dyDescent="0.35">
      <c r="A178" s="30" t="s">
        <v>73</v>
      </c>
      <c r="B178" s="30" t="s">
        <v>11</v>
      </c>
      <c r="D178" s="23">
        <f>'Forshammar-Mg2Al'!D173</f>
        <v>6.8445618680230733E-2</v>
      </c>
      <c r="F178">
        <f t="shared" si="33"/>
        <v>2.8213206094936605</v>
      </c>
      <c r="H178">
        <v>0.42</v>
      </c>
      <c r="I178">
        <v>1.6950000000000001</v>
      </c>
      <c r="J178" s="2">
        <f t="shared" si="34"/>
        <v>2.8213206094936605</v>
      </c>
    </row>
    <row r="179" spans="1:10" x14ac:dyDescent="0.35">
      <c r="A179" s="30" t="s">
        <v>73</v>
      </c>
      <c r="B179" s="30" t="s">
        <v>11</v>
      </c>
      <c r="D179" s="23">
        <f>'Forshammar-Mg2Al'!D174</f>
        <v>6.8445618680230733E-2</v>
      </c>
      <c r="F179">
        <f t="shared" si="33"/>
        <v>2.8213206094936605</v>
      </c>
      <c r="H179">
        <v>0.42</v>
      </c>
      <c r="I179">
        <v>1.6950000000000001</v>
      </c>
      <c r="J179" s="2">
        <f t="shared" si="34"/>
        <v>2.8213206094936605</v>
      </c>
    </row>
    <row r="180" spans="1:10" x14ac:dyDescent="0.35">
      <c r="A180" s="30" t="s">
        <v>73</v>
      </c>
      <c r="B180" s="30" t="s">
        <v>12</v>
      </c>
      <c r="D180" s="23">
        <f>'Forshammar-Mg2Al'!D175</f>
        <v>8.7603378865748899E-2</v>
      </c>
      <c r="F180">
        <f t="shared" si="33"/>
        <v>2.7176729983078727</v>
      </c>
      <c r="H180">
        <v>0.42</v>
      </c>
      <c r="I180">
        <v>1.6950000000000001</v>
      </c>
      <c r="J180" s="2">
        <f t="shared" si="34"/>
        <v>2.7176729983078727</v>
      </c>
    </row>
    <row r="181" spans="1:10" x14ac:dyDescent="0.35">
      <c r="A181" s="30" t="s">
        <v>73</v>
      </c>
      <c r="B181" s="30" t="s">
        <v>12</v>
      </c>
      <c r="D181" s="23">
        <f>'Forshammar-Mg2Al'!D176</f>
        <v>8.7603378865748899E-2</v>
      </c>
      <c r="F181">
        <f t="shared" si="33"/>
        <v>2.7176729983078727</v>
      </c>
      <c r="H181">
        <v>0.42</v>
      </c>
      <c r="I181">
        <v>1.6950000000000001</v>
      </c>
      <c r="J181" s="2">
        <f t="shared" si="34"/>
        <v>2.7176729983078727</v>
      </c>
    </row>
    <row r="182" spans="1:10" x14ac:dyDescent="0.35">
      <c r="A182" s="30" t="s">
        <v>73</v>
      </c>
      <c r="B182" s="30" t="s">
        <v>12</v>
      </c>
      <c r="D182" s="23">
        <f>'Forshammar-Mg2Al'!D177</f>
        <v>8.7603378865748899E-2</v>
      </c>
      <c r="F182">
        <f t="shared" si="33"/>
        <v>2.7176729983078727</v>
      </c>
      <c r="H182">
        <v>0.42</v>
      </c>
      <c r="I182">
        <v>1.6950000000000001</v>
      </c>
      <c r="J182" s="2">
        <f t="shared" si="34"/>
        <v>2.7176729983078727</v>
      </c>
    </row>
    <row r="185" spans="1:10" x14ac:dyDescent="0.35">
      <c r="A185" t="s">
        <v>21</v>
      </c>
      <c r="B185" s="4">
        <v>1.6242000000000001</v>
      </c>
      <c r="D185">
        <f>(F2+F6+F10+F14+F18+F22)/6</f>
        <v>1.6245000000000001</v>
      </c>
      <c r="E185" s="4">
        <f>D185-B185</f>
        <v>2.9999999999996696E-4</v>
      </c>
    </row>
    <row r="186" spans="1:10" x14ac:dyDescent="0.35">
      <c r="A186" t="s">
        <v>22</v>
      </c>
      <c r="B186" s="4">
        <v>1.6394</v>
      </c>
      <c r="D186">
        <f>(F3+F7+F11+F15+F19+F23)/6</f>
        <v>1.64</v>
      </c>
      <c r="E186" s="4">
        <f t="shared" ref="E186:E211" si="35">D186-B186</f>
        <v>5.9999999999993392E-4</v>
      </c>
    </row>
    <row r="187" spans="1:10" x14ac:dyDescent="0.35">
      <c r="A187" t="s">
        <v>33</v>
      </c>
      <c r="B187" s="4">
        <v>1.6071</v>
      </c>
      <c r="D187">
        <f>(F4+F8+F12+F16+F20+F24)/6</f>
        <v>1.6065084543928752</v>
      </c>
      <c r="E187" s="4">
        <f t="shared" si="35"/>
        <v>-5.9154560712482152E-4</v>
      </c>
    </row>
    <row r="188" spans="1:10" x14ac:dyDescent="0.35">
      <c r="A188" t="s">
        <v>34</v>
      </c>
      <c r="B188" s="4">
        <v>1.607</v>
      </c>
      <c r="D188">
        <f>(F5+F9+F13+F17+F21+F25)/6</f>
        <v>1.6066</v>
      </c>
      <c r="E188" s="4">
        <f t="shared" si="35"/>
        <v>-3.9999999999995595E-4</v>
      </c>
    </row>
    <row r="189" spans="1:10" x14ac:dyDescent="0.35">
      <c r="A189" s="6" t="s">
        <v>159</v>
      </c>
      <c r="B189" s="4">
        <f>AVERAGE(B185:B188)</f>
        <v>1.6194250000000001</v>
      </c>
      <c r="D189" s="4">
        <f>AVERAGE(D185:D188)</f>
        <v>1.6194021135982188</v>
      </c>
      <c r="E189" s="4">
        <f t="shared" si="35"/>
        <v>-2.2886401781274657E-5</v>
      </c>
    </row>
    <row r="190" spans="1:10" x14ac:dyDescent="0.35">
      <c r="A190" t="s">
        <v>42</v>
      </c>
      <c r="B190" s="4">
        <v>1.365</v>
      </c>
      <c r="D190">
        <f>(F27+F30+F33+F36+F39+F42)/6</f>
        <v>1.3649483999325513</v>
      </c>
      <c r="E190" s="4">
        <f t="shared" si="35"/>
        <v>-5.1600067448642761E-5</v>
      </c>
    </row>
    <row r="191" spans="1:10" x14ac:dyDescent="0.35">
      <c r="A191" t="s">
        <v>43</v>
      </c>
      <c r="B191" s="4">
        <v>1.3794</v>
      </c>
      <c r="D191">
        <f>(F28+F31+F34+F37+F40+F43)/6</f>
        <v>1.3796999999999999</v>
      </c>
      <c r="E191" s="4">
        <f t="shared" si="35"/>
        <v>2.9999999999996696E-4</v>
      </c>
    </row>
    <row r="192" spans="1:10" x14ac:dyDescent="0.35">
      <c r="A192" t="s">
        <v>43</v>
      </c>
      <c r="B192" s="4">
        <v>1.3794</v>
      </c>
      <c r="D192">
        <f>(F29+F32+F35+F38+F41+F44)/6</f>
        <v>1.3796999999999999</v>
      </c>
      <c r="E192" s="4">
        <f t="shared" si="35"/>
        <v>2.9999999999996696E-4</v>
      </c>
    </row>
    <row r="193" spans="1:5" x14ac:dyDescent="0.35">
      <c r="A193" s="6" t="s">
        <v>160</v>
      </c>
      <c r="B193" s="4">
        <f>AVERAGE(B190:B192)</f>
        <v>1.3745999999999998</v>
      </c>
      <c r="D193" s="4">
        <f>AVERAGE(D190:D192)</f>
        <v>1.3747827999775171</v>
      </c>
      <c r="E193" s="4">
        <f t="shared" si="35"/>
        <v>1.8279997751724508E-4</v>
      </c>
    </row>
    <row r="194" spans="1:5" x14ac:dyDescent="0.35">
      <c r="A194" t="s">
        <v>39</v>
      </c>
      <c r="B194" s="4">
        <v>1.9888999999999999</v>
      </c>
      <c r="D194">
        <f>(F46+F52+F58+F64+F70+F76+F82+F88+F94+F100+F106+F112+F118+F124+F130+F136+F142+F148)/18</f>
        <v>2.0074399534900551</v>
      </c>
      <c r="E194" s="4">
        <f t="shared" si="35"/>
        <v>1.8539953490055217E-2</v>
      </c>
    </row>
    <row r="195" spans="1:5" x14ac:dyDescent="0.35">
      <c r="A195" t="s">
        <v>36</v>
      </c>
      <c r="B195" s="4">
        <v>1.8863000000000001</v>
      </c>
      <c r="D195">
        <f>(F47+F53+F59+F65+F71+F77+F83+F89+F95+F101+F107+F113+F119+F125+F131+F137+F143+F149)/18</f>
        <v>1.90418859981118</v>
      </c>
      <c r="E195" s="4">
        <f t="shared" si="35"/>
        <v>1.7888599811179962E-2</v>
      </c>
    </row>
    <row r="196" spans="1:5" x14ac:dyDescent="0.35">
      <c r="A196" t="s">
        <v>37</v>
      </c>
      <c r="B196" s="4">
        <v>1.8984000000000001</v>
      </c>
      <c r="D196">
        <f>(F48+F54+F60+F66+F72+F78+F84+F90+F96+F102+F108+F114+F120+F126+F132+F138+F144+F150)/18</f>
        <v>1.9163654163756476</v>
      </c>
      <c r="E196" s="4">
        <f t="shared" si="35"/>
        <v>1.7965416375647525E-2</v>
      </c>
    </row>
    <row r="197" spans="1:5" x14ac:dyDescent="0.35">
      <c r="A197" t="s">
        <v>40</v>
      </c>
      <c r="B197" s="4">
        <v>1.9532</v>
      </c>
      <c r="D197">
        <f>(F49+F55+F61+F67+F73+F79+F85+F91+F97+F103+F109+F115+F121+F127+F133+F139+F145+F151)/18</f>
        <v>1.9715133128824931</v>
      </c>
      <c r="E197" s="4">
        <f t="shared" si="35"/>
        <v>1.8313312882493049E-2</v>
      </c>
    </row>
    <row r="198" spans="1:5" x14ac:dyDescent="0.35">
      <c r="A198" t="s">
        <v>38</v>
      </c>
      <c r="B198" s="4">
        <v>1.8922000000000001</v>
      </c>
      <c r="D198">
        <f>(F50+F56+F62+F68+F74+F80+F86+F92+F98+F104+F110+F116+F122+F128+F134+F140+F146+F152)/18</f>
        <v>1.9101260558219535</v>
      </c>
      <c r="E198" s="4">
        <f t="shared" si="35"/>
        <v>1.7926055821953391E-2</v>
      </c>
    </row>
    <row r="199" spans="1:5" x14ac:dyDescent="0.35">
      <c r="A199" t="s">
        <v>41</v>
      </c>
      <c r="B199" s="4">
        <v>1.921</v>
      </c>
      <c r="D199">
        <f>(F51+F57+F63+F69+F75+F81+F87+F99+F105+F111+F93+F117+F123+F129+F135+F141+F147+F153)/18</f>
        <v>1.93910889194234</v>
      </c>
      <c r="E199" s="4">
        <f t="shared" si="35"/>
        <v>1.810889194234E-2</v>
      </c>
    </row>
    <row r="200" spans="1:5" x14ac:dyDescent="0.35">
      <c r="A200" s="6" t="s">
        <v>161</v>
      </c>
      <c r="B200" s="4">
        <f>AVERAGE(B194:B199)</f>
        <v>1.9233333333333331</v>
      </c>
      <c r="D200" s="4">
        <f>AVERAGE(D194:D199)</f>
        <v>1.9414570383872782</v>
      </c>
      <c r="E200" s="4">
        <f t="shared" si="35"/>
        <v>1.8123705053945116E-2</v>
      </c>
    </row>
    <row r="201" spans="1:5" x14ac:dyDescent="0.35">
      <c r="A201" t="s">
        <v>24</v>
      </c>
      <c r="B201" s="4">
        <v>1.9894000000000001</v>
      </c>
      <c r="D201">
        <f t="shared" ref="D201:D206" si="36">(F155+F161+F167)/3</f>
        <v>2.1128471258101569</v>
      </c>
      <c r="E201" s="4">
        <f t="shared" si="35"/>
        <v>0.12344712581015682</v>
      </c>
    </row>
    <row r="202" spans="1:5" x14ac:dyDescent="0.35">
      <c r="A202" t="s">
        <v>23</v>
      </c>
      <c r="B202" s="4">
        <v>1.9911000000000001</v>
      </c>
      <c r="D202">
        <f t="shared" si="36"/>
        <v>2.0340846123491101</v>
      </c>
      <c r="E202" s="4">
        <f t="shared" si="35"/>
        <v>4.2984612349109996E-2</v>
      </c>
    </row>
    <row r="203" spans="1:5" x14ac:dyDescent="0.35">
      <c r="A203" t="s">
        <v>23</v>
      </c>
      <c r="B203" s="4">
        <v>1.9911000000000001</v>
      </c>
      <c r="D203">
        <f t="shared" si="36"/>
        <v>2.0340846123491101</v>
      </c>
      <c r="E203" s="4">
        <f t="shared" si="35"/>
        <v>4.2984612349109996E-2</v>
      </c>
    </row>
    <row r="204" spans="1:5" x14ac:dyDescent="0.35">
      <c r="A204" t="s">
        <v>25</v>
      </c>
      <c r="B204" s="4">
        <v>2.1107999999999998</v>
      </c>
      <c r="D204">
        <f t="shared" si="36"/>
        <v>2.1741691962419449</v>
      </c>
      <c r="E204" s="4">
        <f t="shared" si="35"/>
        <v>6.3369196241945147E-2</v>
      </c>
    </row>
    <row r="205" spans="1:5" x14ac:dyDescent="0.35">
      <c r="A205" t="s">
        <v>26</v>
      </c>
      <c r="B205" s="4">
        <v>1.9953000000000001</v>
      </c>
      <c r="D205">
        <f t="shared" si="36"/>
        <v>2.0533333127082707</v>
      </c>
      <c r="E205" s="4">
        <f t="shared" si="35"/>
        <v>5.8033312708270612E-2</v>
      </c>
    </row>
    <row r="206" spans="1:5" x14ac:dyDescent="0.35">
      <c r="A206" t="s">
        <v>26</v>
      </c>
      <c r="B206" s="4">
        <v>1.9953000000000001</v>
      </c>
      <c r="D206">
        <f t="shared" si="36"/>
        <v>2.0533333127082707</v>
      </c>
      <c r="E206" s="4">
        <f t="shared" si="35"/>
        <v>5.8033312708270612E-2</v>
      </c>
    </row>
    <row r="207" spans="1:5" x14ac:dyDescent="0.35">
      <c r="A207" s="6" t="s">
        <v>162</v>
      </c>
      <c r="B207" s="4">
        <f>AVERAGE(B201:B206)</f>
        <v>2.0121666666666669</v>
      </c>
      <c r="D207" s="4">
        <f>AVERAGE(D201:D206)</f>
        <v>2.0769753620278104</v>
      </c>
      <c r="E207" s="4">
        <f t="shared" si="35"/>
        <v>6.4808695361143531E-2</v>
      </c>
    </row>
    <row r="208" spans="1:5" x14ac:dyDescent="0.35">
      <c r="A208" t="s">
        <v>32</v>
      </c>
      <c r="B208" s="4">
        <v>2.488</v>
      </c>
      <c r="D208">
        <f>AVERAGE(F174:F176)</f>
        <v>2.4995708988051129</v>
      </c>
      <c r="E208" s="4">
        <f t="shared" si="35"/>
        <v>1.1570898805112861E-2</v>
      </c>
    </row>
    <row r="209" spans="1:5" x14ac:dyDescent="0.35">
      <c r="A209" s="6" t="s">
        <v>17</v>
      </c>
      <c r="B209" s="4">
        <v>2.8239999999999998</v>
      </c>
      <c r="D209">
        <f>AVERAGE(F177:F179)</f>
        <v>2.8213206094936605</v>
      </c>
      <c r="E209" s="4">
        <f t="shared" si="35"/>
        <v>-2.679390506339363E-3</v>
      </c>
    </row>
    <row r="210" spans="1:5" x14ac:dyDescent="0.35">
      <c r="A210" s="6" t="s">
        <v>18</v>
      </c>
      <c r="B210" s="4">
        <v>2.7389999999999999</v>
      </c>
      <c r="D210">
        <f>AVERAGE(F180:F182)</f>
        <v>2.7176729983078727</v>
      </c>
      <c r="E210" s="4">
        <f t="shared" si="35"/>
        <v>-2.1327001692127201E-2</v>
      </c>
    </row>
    <row r="211" spans="1:5" x14ac:dyDescent="0.35">
      <c r="A211" s="6" t="s">
        <v>158</v>
      </c>
      <c r="B211" s="4">
        <f>AVERAGE(B208:B210)</f>
        <v>2.683666666666666</v>
      </c>
      <c r="D211" s="4">
        <f>AVERAGE(D208:D210)</f>
        <v>2.6795215022022152</v>
      </c>
      <c r="E211" s="4">
        <f t="shared" si="35"/>
        <v>-4.1451644644507901E-3</v>
      </c>
    </row>
  </sheetData>
  <conditionalFormatting sqref="E185:E211">
    <cfRule type="cellIs" dxfId="115" priority="1" operator="lessThan">
      <formula>-0.001</formula>
    </cfRule>
    <cfRule type="cellIs" dxfId="114" priority="2" operator="greaterThan">
      <formula>0.001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9B3EE-F60E-4AE3-9D4C-AE90C92541EF}">
  <dimension ref="A1:R211"/>
  <sheetViews>
    <sheetView topLeftCell="A129" workbookViewId="0">
      <selection activeCell="F184" sqref="F184"/>
    </sheetView>
  </sheetViews>
  <sheetFormatPr defaultRowHeight="14.5" x14ac:dyDescent="0.35"/>
  <sheetData>
    <row r="1" spans="1:18" x14ac:dyDescent="0.35">
      <c r="J1" t="s">
        <v>35</v>
      </c>
      <c r="N1" t="s">
        <v>27</v>
      </c>
      <c r="R1" t="s">
        <v>44</v>
      </c>
    </row>
    <row r="2" spans="1:18" x14ac:dyDescent="0.35">
      <c r="A2" s="22" t="s">
        <v>0</v>
      </c>
      <c r="B2" s="22" t="s">
        <v>11</v>
      </c>
      <c r="C2" t="str">
        <f>'Forshammar-Mg2Al'!C1</f>
        <v>Si</v>
      </c>
      <c r="D2" s="23">
        <f>'Forshammar-Mg2Al'!D1</f>
        <v>0.99871547866099941</v>
      </c>
      <c r="F2">
        <f>IF(C2="Si",J2,(IF(C2="Al",N2,R2)))</f>
        <v>1.6245000000000001</v>
      </c>
      <c r="H2" s="1">
        <v>0.38900000000000001</v>
      </c>
      <c r="I2" s="1">
        <v>1.6240000000000001</v>
      </c>
      <c r="J2" s="2">
        <f>I2-(H2*LN(D2))</f>
        <v>1.6245000000000001</v>
      </c>
      <c r="L2" s="2">
        <v>0.39</v>
      </c>
      <c r="M2" s="2">
        <v>1.6339999999999999</v>
      </c>
      <c r="N2" s="2">
        <f>M2-(L2*LN(D2))</f>
        <v>1.6345012853470435</v>
      </c>
      <c r="P2" s="1">
        <v>0.35699999999999998</v>
      </c>
      <c r="Q2" s="1">
        <v>1.3720000000000001</v>
      </c>
      <c r="R2" s="2">
        <f>Q2-(P2*LN(D2))</f>
        <v>1.3724588688946016</v>
      </c>
    </row>
    <row r="3" spans="1:18" x14ac:dyDescent="0.35">
      <c r="A3" s="22" t="s">
        <v>0</v>
      </c>
      <c r="B3" s="22" t="s">
        <v>12</v>
      </c>
      <c r="D3" s="23">
        <f>'Forshammar-Mg2Al'!D2</f>
        <v>0.95970329941597765</v>
      </c>
      <c r="F3">
        <f>IF(C2="Si",J3,(IF(C3="Al",N3,R3)))</f>
        <v>1.64</v>
      </c>
      <c r="H3" s="1">
        <v>0.38900000000000001</v>
      </c>
      <c r="I3" s="1">
        <v>1.6240000000000001</v>
      </c>
      <c r="J3" s="2">
        <f t="shared" ref="J3:J25" si="0">I3-(H3*LN(D3))</f>
        <v>1.64</v>
      </c>
      <c r="L3" s="2">
        <v>0.39</v>
      </c>
      <c r="M3" s="2">
        <v>1.6339999999999999</v>
      </c>
      <c r="N3" s="2">
        <f t="shared" ref="N3:N25" si="1">M3-(L3*LN(D3))</f>
        <v>1.6500411311053982</v>
      </c>
      <c r="P3" s="1">
        <v>0.35699999999999998</v>
      </c>
      <c r="Q3" s="1">
        <v>1.3720000000000001</v>
      </c>
      <c r="R3" s="2">
        <f t="shared" ref="R3:R25" si="2">Q3-(P3*LN(D3))</f>
        <v>1.3866838046272494</v>
      </c>
    </row>
    <row r="4" spans="1:18" x14ac:dyDescent="0.35">
      <c r="A4" s="22" t="s">
        <v>0</v>
      </c>
      <c r="B4" s="22" t="s">
        <v>13</v>
      </c>
      <c r="D4" s="23">
        <f>'Forshammar-Mg2Al'!D3</f>
        <v>1.0459916814346699</v>
      </c>
      <c r="F4">
        <f>IF(C2="Si",J4,(IF(C4="Al",N4,R4)))</f>
        <v>1.6065084543928752</v>
      </c>
      <c r="H4" s="1">
        <v>0.38900000000000001</v>
      </c>
      <c r="I4" s="1">
        <v>1.6240000000000001</v>
      </c>
      <c r="J4" s="2">
        <f t="shared" si="0"/>
        <v>1.6065084543928752</v>
      </c>
      <c r="L4" s="2">
        <v>0.39</v>
      </c>
      <c r="M4" s="2">
        <v>1.6339999999999999</v>
      </c>
      <c r="N4" s="2">
        <f t="shared" si="1"/>
        <v>1.6164634889800031</v>
      </c>
      <c r="P4" s="1">
        <v>0.35699999999999998</v>
      </c>
      <c r="Q4" s="1">
        <v>1.3720000000000001</v>
      </c>
      <c r="R4" s="2">
        <f t="shared" si="2"/>
        <v>1.3559473476047723</v>
      </c>
    </row>
    <row r="5" spans="1:18" x14ac:dyDescent="0.35">
      <c r="A5" s="22" t="s">
        <v>0</v>
      </c>
      <c r="B5" s="22" t="s">
        <v>14</v>
      </c>
      <c r="D5" s="23">
        <f>'Forshammar-Mg2Al'!D4</f>
        <v>1.0457455511595801</v>
      </c>
      <c r="F5">
        <f>IF(C2="Si",J5,(IF(C5="Al",N5,R5)))</f>
        <v>1.6066</v>
      </c>
      <c r="H5" s="1">
        <v>0.38900000000000001</v>
      </c>
      <c r="I5" s="1">
        <v>1.6240000000000001</v>
      </c>
      <c r="J5" s="2">
        <f t="shared" si="0"/>
        <v>1.6066</v>
      </c>
      <c r="L5" s="2">
        <v>0.39</v>
      </c>
      <c r="M5" s="2">
        <v>1.6339999999999999</v>
      </c>
      <c r="N5" s="2">
        <f t="shared" si="1"/>
        <v>1.6165552699228789</v>
      </c>
      <c r="P5" s="1">
        <v>0.35699999999999998</v>
      </c>
      <c r="Q5" s="1">
        <v>1.3720000000000001</v>
      </c>
      <c r="R5" s="2">
        <f t="shared" si="2"/>
        <v>1.3560313624678664</v>
      </c>
    </row>
    <row r="6" spans="1:18" x14ac:dyDescent="0.35">
      <c r="A6" s="22" t="s">
        <v>1</v>
      </c>
      <c r="B6" s="22" t="s">
        <v>11</v>
      </c>
      <c r="C6" t="str">
        <f>'Forshammar-Mg2Al'!C5</f>
        <v>Si</v>
      </c>
      <c r="D6" s="23">
        <f>'Forshammar-Mg2Al'!D5</f>
        <v>0.99871547866099941</v>
      </c>
      <c r="F6">
        <f>IF(C$6="Si",J6,(IF(C6="Al",N6,R6)))</f>
        <v>1.6245000000000001</v>
      </c>
      <c r="H6" s="1">
        <v>0.38900000000000001</v>
      </c>
      <c r="I6" s="1">
        <v>1.6240000000000001</v>
      </c>
      <c r="J6" s="2">
        <f t="shared" si="0"/>
        <v>1.6245000000000001</v>
      </c>
      <c r="L6" s="2">
        <v>0.39</v>
      </c>
      <c r="M6" s="2">
        <v>1.6339999999999999</v>
      </c>
      <c r="N6" s="2">
        <f t="shared" si="1"/>
        <v>1.6345012853470435</v>
      </c>
      <c r="P6" s="1">
        <v>0.35699999999999998</v>
      </c>
      <c r="Q6" s="1">
        <v>1.3720000000000001</v>
      </c>
      <c r="R6" s="2">
        <f t="shared" si="2"/>
        <v>1.3724588688946016</v>
      </c>
    </row>
    <row r="7" spans="1:18" x14ac:dyDescent="0.35">
      <c r="A7" s="22" t="s">
        <v>1</v>
      </c>
      <c r="B7" s="22" t="s">
        <v>12</v>
      </c>
      <c r="D7" s="23">
        <f>'Forshammar-Mg2Al'!D6</f>
        <v>0.95970329941597765</v>
      </c>
      <c r="F7">
        <f>IF(C$6="Si",J7,(IF(C7="Al",N7,R7)))</f>
        <v>1.64</v>
      </c>
      <c r="H7" s="1">
        <v>0.38900000000000001</v>
      </c>
      <c r="I7" s="1">
        <v>1.6240000000000001</v>
      </c>
      <c r="J7" s="2">
        <f t="shared" si="0"/>
        <v>1.64</v>
      </c>
      <c r="L7" s="2">
        <v>0.39</v>
      </c>
      <c r="M7" s="2">
        <v>1.6339999999999999</v>
      </c>
      <c r="N7" s="2">
        <f t="shared" si="1"/>
        <v>1.6500411311053982</v>
      </c>
      <c r="P7" s="1">
        <v>0.35699999999999998</v>
      </c>
      <c r="Q7" s="1">
        <v>1.3720000000000001</v>
      </c>
      <c r="R7" s="2">
        <f t="shared" si="2"/>
        <v>1.3866838046272494</v>
      </c>
    </row>
    <row r="8" spans="1:18" x14ac:dyDescent="0.35">
      <c r="A8" s="22" t="s">
        <v>1</v>
      </c>
      <c r="B8" s="22" t="s">
        <v>13</v>
      </c>
      <c r="D8" s="23">
        <f>'Forshammar-Mg2Al'!D7</f>
        <v>1.0459916814346699</v>
      </c>
      <c r="F8">
        <f>IF(C$6="Si",J8,(IF(C8="Al",N8,R8)))</f>
        <v>1.6065084543928752</v>
      </c>
      <c r="H8" s="1">
        <v>0.38900000000000001</v>
      </c>
      <c r="I8" s="1">
        <v>1.6240000000000001</v>
      </c>
      <c r="J8" s="2">
        <f t="shared" si="0"/>
        <v>1.6065084543928752</v>
      </c>
      <c r="L8" s="2">
        <v>0.39</v>
      </c>
      <c r="M8" s="2">
        <v>1.6339999999999999</v>
      </c>
      <c r="N8" s="2">
        <f t="shared" si="1"/>
        <v>1.6164634889800031</v>
      </c>
      <c r="P8" s="1">
        <v>0.35699999999999998</v>
      </c>
      <c r="Q8" s="1">
        <v>1.3720000000000001</v>
      </c>
      <c r="R8" s="2">
        <f t="shared" si="2"/>
        <v>1.3559473476047723</v>
      </c>
    </row>
    <row r="9" spans="1:18" x14ac:dyDescent="0.35">
      <c r="A9" s="22" t="s">
        <v>1</v>
      </c>
      <c r="B9" s="22" t="s">
        <v>14</v>
      </c>
      <c r="D9" s="23">
        <f>'Forshammar-Mg2Al'!D8</f>
        <v>1.0457455511595801</v>
      </c>
      <c r="F9">
        <f>IF(C$6="Si",J9,(IF(C9="Al",N9,R9)))</f>
        <v>1.6066</v>
      </c>
      <c r="H9" s="1">
        <v>0.38900000000000001</v>
      </c>
      <c r="I9" s="1">
        <v>1.6240000000000001</v>
      </c>
      <c r="J9" s="2">
        <f t="shared" si="0"/>
        <v>1.6066</v>
      </c>
      <c r="L9" s="2">
        <v>0.39</v>
      </c>
      <c r="M9" s="2">
        <v>1.6339999999999999</v>
      </c>
      <c r="N9" s="2">
        <f t="shared" si="1"/>
        <v>1.6165552699228789</v>
      </c>
      <c r="P9" s="1">
        <v>0.35699999999999998</v>
      </c>
      <c r="Q9" s="1">
        <v>1.3720000000000001</v>
      </c>
      <c r="R9" s="2">
        <f t="shared" si="2"/>
        <v>1.3560313624678664</v>
      </c>
    </row>
    <row r="10" spans="1:18" x14ac:dyDescent="0.35">
      <c r="A10" s="22" t="s">
        <v>2</v>
      </c>
      <c r="B10" s="22" t="s">
        <v>11</v>
      </c>
      <c r="C10" t="str">
        <f>'Forshammar-Mg2Al'!C9</f>
        <v>Si</v>
      </c>
      <c r="D10" s="23">
        <f>'Forshammar-Mg2Al'!D9</f>
        <v>0.99871547866099941</v>
      </c>
      <c r="F10">
        <f>IF(C$10="Si",J10,(IF(C10="Al",N10,R10)))</f>
        <v>1.6245000000000001</v>
      </c>
      <c r="H10" s="1">
        <v>0.38900000000000001</v>
      </c>
      <c r="I10" s="1">
        <v>1.6240000000000001</v>
      </c>
      <c r="J10" s="2">
        <f t="shared" si="0"/>
        <v>1.6245000000000001</v>
      </c>
      <c r="L10" s="2">
        <v>0.39</v>
      </c>
      <c r="M10" s="2">
        <v>1.6339999999999999</v>
      </c>
      <c r="N10" s="2">
        <f t="shared" si="1"/>
        <v>1.6345012853470435</v>
      </c>
      <c r="P10" s="1">
        <v>0.35699999999999998</v>
      </c>
      <c r="Q10" s="1">
        <v>1.3720000000000001</v>
      </c>
      <c r="R10" s="2">
        <f t="shared" si="2"/>
        <v>1.3724588688946016</v>
      </c>
    </row>
    <row r="11" spans="1:18" x14ac:dyDescent="0.35">
      <c r="A11" s="22" t="s">
        <v>2</v>
      </c>
      <c r="B11" s="22" t="s">
        <v>12</v>
      </c>
      <c r="D11" s="23">
        <f>'Forshammar-Mg2Al'!D10</f>
        <v>0.95970329941597765</v>
      </c>
      <c r="F11">
        <f>IF(C$10="Si",J11,(IF(C11="Al",N11,R11)))</f>
        <v>1.64</v>
      </c>
      <c r="H11" s="1">
        <v>0.38900000000000001</v>
      </c>
      <c r="I11" s="1">
        <v>1.6240000000000001</v>
      </c>
      <c r="J11" s="2">
        <f t="shared" si="0"/>
        <v>1.64</v>
      </c>
      <c r="L11" s="2">
        <v>0.39</v>
      </c>
      <c r="M11" s="2">
        <v>1.6339999999999999</v>
      </c>
      <c r="N11" s="2">
        <f t="shared" si="1"/>
        <v>1.6500411311053982</v>
      </c>
      <c r="P11" s="1">
        <v>0.35699999999999998</v>
      </c>
      <c r="Q11" s="1">
        <v>1.3720000000000001</v>
      </c>
      <c r="R11" s="2">
        <f t="shared" si="2"/>
        <v>1.3866838046272494</v>
      </c>
    </row>
    <row r="12" spans="1:18" x14ac:dyDescent="0.35">
      <c r="A12" s="22" t="s">
        <v>2</v>
      </c>
      <c r="B12" s="22" t="s">
        <v>13</v>
      </c>
      <c r="D12" s="23">
        <f>'Forshammar-Mg2Al'!D11</f>
        <v>1.0459916814346699</v>
      </c>
      <c r="F12">
        <f>IF(C$10="Si",J12,(IF(C12="Al",N12,R12)))</f>
        <v>1.6065084543928752</v>
      </c>
      <c r="H12" s="1">
        <v>0.38900000000000001</v>
      </c>
      <c r="I12" s="1">
        <v>1.6240000000000001</v>
      </c>
      <c r="J12" s="2">
        <f t="shared" si="0"/>
        <v>1.6065084543928752</v>
      </c>
      <c r="L12" s="2">
        <v>0.39</v>
      </c>
      <c r="M12" s="2">
        <v>1.6339999999999999</v>
      </c>
      <c r="N12" s="2">
        <f t="shared" si="1"/>
        <v>1.6164634889800031</v>
      </c>
      <c r="P12" s="1">
        <v>0.35699999999999998</v>
      </c>
      <c r="Q12" s="1">
        <v>1.3720000000000001</v>
      </c>
      <c r="R12" s="2">
        <f t="shared" si="2"/>
        <v>1.3559473476047723</v>
      </c>
    </row>
    <row r="13" spans="1:18" x14ac:dyDescent="0.35">
      <c r="A13" s="22" t="s">
        <v>2</v>
      </c>
      <c r="B13" s="22" t="s">
        <v>14</v>
      </c>
      <c r="D13" s="23">
        <f>'Forshammar-Mg2Al'!D12</f>
        <v>1.0457455511595801</v>
      </c>
      <c r="F13">
        <f>IF(C$10="Si",J13,(IF(C13="Al",N13,R13)))</f>
        <v>1.6066</v>
      </c>
      <c r="H13" s="1">
        <v>0.38900000000000001</v>
      </c>
      <c r="I13" s="1">
        <v>1.6240000000000001</v>
      </c>
      <c r="J13" s="2">
        <f t="shared" si="0"/>
        <v>1.6066</v>
      </c>
      <c r="L13" s="2">
        <v>0.39</v>
      </c>
      <c r="M13" s="2">
        <v>1.6339999999999999</v>
      </c>
      <c r="N13" s="2">
        <f t="shared" si="1"/>
        <v>1.6165552699228789</v>
      </c>
      <c r="P13" s="1">
        <v>0.35699999999999998</v>
      </c>
      <c r="Q13" s="1">
        <v>1.3720000000000001</v>
      </c>
      <c r="R13" s="2">
        <f t="shared" si="2"/>
        <v>1.3560313624678664</v>
      </c>
    </row>
    <row r="14" spans="1:18" x14ac:dyDescent="0.35">
      <c r="A14" s="22" t="s">
        <v>3</v>
      </c>
      <c r="B14" s="22" t="s">
        <v>11</v>
      </c>
      <c r="C14" t="str">
        <f>'Forshammar-Mg2Al'!C13</f>
        <v>Si</v>
      </c>
      <c r="D14" s="23">
        <f>'Forshammar-Mg2Al'!D13</f>
        <v>0.99871547866099941</v>
      </c>
      <c r="F14">
        <f>IF(C$14="Si",J14,(IF(C14="Al",N14,R14)))</f>
        <v>1.6245000000000001</v>
      </c>
      <c r="H14" s="1">
        <v>0.38900000000000001</v>
      </c>
      <c r="I14" s="1">
        <v>1.6240000000000001</v>
      </c>
      <c r="J14" s="2">
        <f t="shared" si="0"/>
        <v>1.6245000000000001</v>
      </c>
      <c r="L14" s="2">
        <v>0.39</v>
      </c>
      <c r="M14" s="2">
        <v>1.6339999999999999</v>
      </c>
      <c r="N14" s="2">
        <f t="shared" si="1"/>
        <v>1.6345012853470435</v>
      </c>
      <c r="P14" s="1">
        <v>0.35699999999999998</v>
      </c>
      <c r="Q14" s="1">
        <v>1.3720000000000001</v>
      </c>
      <c r="R14" s="2">
        <f t="shared" si="2"/>
        <v>1.3724588688946016</v>
      </c>
    </row>
    <row r="15" spans="1:18" x14ac:dyDescent="0.35">
      <c r="A15" s="22" t="s">
        <v>3</v>
      </c>
      <c r="B15" s="22" t="s">
        <v>12</v>
      </c>
      <c r="D15" s="23">
        <f>'Forshammar-Mg2Al'!D14</f>
        <v>0.95970329941597765</v>
      </c>
      <c r="F15">
        <f>IF(C$14="Si",J15,(IF(C15="Al",N15,R15)))</f>
        <v>1.64</v>
      </c>
      <c r="H15" s="1">
        <v>0.38900000000000001</v>
      </c>
      <c r="I15" s="1">
        <v>1.6240000000000001</v>
      </c>
      <c r="J15" s="2">
        <f t="shared" si="0"/>
        <v>1.64</v>
      </c>
      <c r="L15" s="2">
        <v>0.39</v>
      </c>
      <c r="M15" s="2">
        <v>1.6339999999999999</v>
      </c>
      <c r="N15" s="2">
        <f t="shared" si="1"/>
        <v>1.6500411311053982</v>
      </c>
      <c r="P15" s="1">
        <v>0.35699999999999998</v>
      </c>
      <c r="Q15" s="1">
        <v>1.3720000000000001</v>
      </c>
      <c r="R15" s="2">
        <f t="shared" si="2"/>
        <v>1.3866838046272494</v>
      </c>
    </row>
    <row r="16" spans="1:18" x14ac:dyDescent="0.35">
      <c r="A16" s="22" t="s">
        <v>3</v>
      </c>
      <c r="B16" s="22" t="s">
        <v>13</v>
      </c>
      <c r="D16" s="23">
        <f>'Forshammar-Mg2Al'!D15</f>
        <v>1.0459916814346699</v>
      </c>
      <c r="F16">
        <f>IF(C$14="Si",J16,(IF(C16="Al",N16,R16)))</f>
        <v>1.6065084543928752</v>
      </c>
      <c r="H16" s="1">
        <v>0.38900000000000001</v>
      </c>
      <c r="I16" s="1">
        <v>1.6240000000000001</v>
      </c>
      <c r="J16" s="2">
        <f t="shared" si="0"/>
        <v>1.6065084543928752</v>
      </c>
      <c r="L16" s="2">
        <v>0.39</v>
      </c>
      <c r="M16" s="2">
        <v>1.6339999999999999</v>
      </c>
      <c r="N16" s="2">
        <f t="shared" si="1"/>
        <v>1.6164634889800031</v>
      </c>
      <c r="P16" s="1">
        <v>0.35699999999999998</v>
      </c>
      <c r="Q16" s="1">
        <v>1.3720000000000001</v>
      </c>
      <c r="R16" s="2">
        <f t="shared" si="2"/>
        <v>1.3559473476047723</v>
      </c>
    </row>
    <row r="17" spans="1:18" x14ac:dyDescent="0.35">
      <c r="A17" s="22" t="s">
        <v>3</v>
      </c>
      <c r="B17" s="22" t="s">
        <v>14</v>
      </c>
      <c r="D17" s="23">
        <f>'Forshammar-Mg2Al'!D16</f>
        <v>1.0457455511595801</v>
      </c>
      <c r="F17">
        <f>IF(C$14="Si",J17,(IF(C17="Al",N17,R17)))</f>
        <v>1.6066</v>
      </c>
      <c r="H17" s="1">
        <v>0.38900000000000001</v>
      </c>
      <c r="I17" s="1">
        <v>1.6240000000000001</v>
      </c>
      <c r="J17" s="2">
        <f t="shared" si="0"/>
        <v>1.6066</v>
      </c>
      <c r="L17" s="2">
        <v>0.39</v>
      </c>
      <c r="M17" s="2">
        <v>1.6339999999999999</v>
      </c>
      <c r="N17" s="2">
        <f t="shared" si="1"/>
        <v>1.6165552699228789</v>
      </c>
      <c r="P17" s="1">
        <v>0.35699999999999998</v>
      </c>
      <c r="Q17" s="1">
        <v>1.3720000000000001</v>
      </c>
      <c r="R17" s="2">
        <f t="shared" si="2"/>
        <v>1.3560313624678664</v>
      </c>
    </row>
    <row r="18" spans="1:18" x14ac:dyDescent="0.35">
      <c r="A18" s="22" t="s">
        <v>4</v>
      </c>
      <c r="B18" s="22" t="s">
        <v>11</v>
      </c>
      <c r="C18" t="str">
        <f>'Forshammar-Mg2Al'!C17</f>
        <v>Si</v>
      </c>
      <c r="D18" s="23">
        <f>'Forshammar-Mg2Al'!D17</f>
        <v>0.99871547866099941</v>
      </c>
      <c r="F18">
        <f>IF(C$18="Si",J18,(IF(C18="Al",N18,R18)))</f>
        <v>1.6245000000000001</v>
      </c>
      <c r="H18" s="1">
        <v>0.38900000000000001</v>
      </c>
      <c r="I18" s="1">
        <v>1.6240000000000001</v>
      </c>
      <c r="J18" s="2">
        <f t="shared" si="0"/>
        <v>1.6245000000000001</v>
      </c>
      <c r="L18" s="2">
        <v>0.39</v>
      </c>
      <c r="M18" s="2">
        <v>1.6339999999999999</v>
      </c>
      <c r="N18" s="2">
        <f t="shared" si="1"/>
        <v>1.6345012853470435</v>
      </c>
      <c r="P18" s="1">
        <v>0.35699999999999998</v>
      </c>
      <c r="Q18" s="1">
        <v>1.3720000000000001</v>
      </c>
      <c r="R18" s="2">
        <f t="shared" si="2"/>
        <v>1.3724588688946016</v>
      </c>
    </row>
    <row r="19" spans="1:18" x14ac:dyDescent="0.35">
      <c r="A19" s="22" t="s">
        <v>4</v>
      </c>
      <c r="B19" s="22" t="s">
        <v>12</v>
      </c>
      <c r="D19" s="23">
        <f>'Forshammar-Mg2Al'!D18</f>
        <v>0.95970329941597765</v>
      </c>
      <c r="F19">
        <f>IF(C$18="Si",J19,(IF(C19="Al",N19,R19)))</f>
        <v>1.64</v>
      </c>
      <c r="H19" s="1">
        <v>0.38900000000000001</v>
      </c>
      <c r="I19" s="1">
        <v>1.6240000000000001</v>
      </c>
      <c r="J19" s="2">
        <f t="shared" si="0"/>
        <v>1.64</v>
      </c>
      <c r="L19" s="2">
        <v>0.39</v>
      </c>
      <c r="M19" s="2">
        <v>1.6339999999999999</v>
      </c>
      <c r="N19" s="2">
        <f t="shared" si="1"/>
        <v>1.6500411311053982</v>
      </c>
      <c r="P19" s="1">
        <v>0.35699999999999998</v>
      </c>
      <c r="Q19" s="1">
        <v>1.3720000000000001</v>
      </c>
      <c r="R19" s="2">
        <f t="shared" si="2"/>
        <v>1.3866838046272494</v>
      </c>
    </row>
    <row r="20" spans="1:18" x14ac:dyDescent="0.35">
      <c r="A20" s="22" t="s">
        <v>4</v>
      </c>
      <c r="B20" s="22" t="s">
        <v>13</v>
      </c>
      <c r="D20" s="23">
        <f>'Forshammar-Mg2Al'!D19</f>
        <v>1.0459916814346699</v>
      </c>
      <c r="F20">
        <f>IF(C$18="Si",J20,(IF(C20="Al",N20,R20)))</f>
        <v>1.6065084543928752</v>
      </c>
      <c r="H20" s="1">
        <v>0.38900000000000001</v>
      </c>
      <c r="I20" s="1">
        <v>1.6240000000000001</v>
      </c>
      <c r="J20" s="2">
        <f t="shared" si="0"/>
        <v>1.6065084543928752</v>
      </c>
      <c r="L20" s="2">
        <v>0.39</v>
      </c>
      <c r="M20" s="2">
        <v>1.6339999999999999</v>
      </c>
      <c r="N20" s="2">
        <f t="shared" si="1"/>
        <v>1.6164634889800031</v>
      </c>
      <c r="P20" s="1">
        <v>0.35699999999999998</v>
      </c>
      <c r="Q20" s="1">
        <v>1.3720000000000001</v>
      </c>
      <c r="R20" s="2">
        <f t="shared" si="2"/>
        <v>1.3559473476047723</v>
      </c>
    </row>
    <row r="21" spans="1:18" x14ac:dyDescent="0.35">
      <c r="A21" s="22" t="s">
        <v>4</v>
      </c>
      <c r="B21" s="22" t="s">
        <v>14</v>
      </c>
      <c r="D21" s="23">
        <f>'Forshammar-Mg2Al'!D20</f>
        <v>1.0457455511595801</v>
      </c>
      <c r="F21">
        <f>IF(C$18="Si",J21,(IF(C21="Al",N21,R21)))</f>
        <v>1.6066</v>
      </c>
      <c r="H21" s="1">
        <v>0.38900000000000001</v>
      </c>
      <c r="I21" s="1">
        <v>1.6240000000000001</v>
      </c>
      <c r="J21" s="2">
        <f t="shared" si="0"/>
        <v>1.6066</v>
      </c>
      <c r="L21" s="2">
        <v>0.39</v>
      </c>
      <c r="M21" s="2">
        <v>1.6339999999999999</v>
      </c>
      <c r="N21" s="2">
        <f t="shared" si="1"/>
        <v>1.6165552699228789</v>
      </c>
      <c r="P21" s="1">
        <v>0.35699999999999998</v>
      </c>
      <c r="Q21" s="1">
        <v>1.3720000000000001</v>
      </c>
      <c r="R21" s="2">
        <f t="shared" si="2"/>
        <v>1.3560313624678664</v>
      </c>
    </row>
    <row r="22" spans="1:18" x14ac:dyDescent="0.35">
      <c r="A22" s="22" t="s">
        <v>5</v>
      </c>
      <c r="B22" s="22" t="s">
        <v>11</v>
      </c>
      <c r="C22" t="str">
        <f>'Forshammar-Mg2Al'!C21</f>
        <v>Si</v>
      </c>
      <c r="D22" s="23">
        <f>'Forshammar-Mg2Al'!D21</f>
        <v>0.99871547866099941</v>
      </c>
      <c r="F22">
        <f>IF(C$22="Si",J22,(IF(C22="Al",N22,R22)))</f>
        <v>1.6245000000000001</v>
      </c>
      <c r="H22" s="1">
        <v>0.38900000000000001</v>
      </c>
      <c r="I22" s="1">
        <v>1.6240000000000001</v>
      </c>
      <c r="J22" s="2">
        <f t="shared" si="0"/>
        <v>1.6245000000000001</v>
      </c>
      <c r="L22" s="2">
        <v>0.39</v>
      </c>
      <c r="M22" s="2">
        <v>1.6339999999999999</v>
      </c>
      <c r="N22" s="2">
        <f t="shared" si="1"/>
        <v>1.6345012853470435</v>
      </c>
      <c r="P22" s="1">
        <v>0.35699999999999998</v>
      </c>
      <c r="Q22" s="1">
        <v>1.3720000000000001</v>
      </c>
      <c r="R22" s="2">
        <f t="shared" si="2"/>
        <v>1.3724588688946016</v>
      </c>
    </row>
    <row r="23" spans="1:18" x14ac:dyDescent="0.35">
      <c r="A23" s="22" t="s">
        <v>5</v>
      </c>
      <c r="B23" s="22" t="s">
        <v>12</v>
      </c>
      <c r="D23" s="23">
        <f>'Forshammar-Mg2Al'!D22</f>
        <v>0.95970329941597765</v>
      </c>
      <c r="F23">
        <f>IF(C$22="Si",J23,(IF(C23="Al",N23,R23)))</f>
        <v>1.64</v>
      </c>
      <c r="H23" s="1">
        <v>0.38900000000000001</v>
      </c>
      <c r="I23" s="1">
        <v>1.6240000000000001</v>
      </c>
      <c r="J23" s="2">
        <f t="shared" si="0"/>
        <v>1.64</v>
      </c>
      <c r="L23" s="2">
        <v>0.39</v>
      </c>
      <c r="M23" s="2">
        <v>1.6339999999999999</v>
      </c>
      <c r="N23" s="2">
        <f t="shared" si="1"/>
        <v>1.6500411311053982</v>
      </c>
      <c r="P23" s="1">
        <v>0.35699999999999998</v>
      </c>
      <c r="Q23" s="1">
        <v>1.3720000000000001</v>
      </c>
      <c r="R23" s="2">
        <f t="shared" si="2"/>
        <v>1.3866838046272494</v>
      </c>
    </row>
    <row r="24" spans="1:18" x14ac:dyDescent="0.35">
      <c r="A24" s="22" t="s">
        <v>5</v>
      </c>
      <c r="B24" s="22" t="s">
        <v>13</v>
      </c>
      <c r="D24" s="23">
        <f>'Forshammar-Mg2Al'!D23</f>
        <v>1.0459916814346699</v>
      </c>
      <c r="F24">
        <f>IF(C$22="Si",J24,(IF(C24="Al",N24,R24)))</f>
        <v>1.6065084543928752</v>
      </c>
      <c r="H24" s="1">
        <v>0.38900000000000001</v>
      </c>
      <c r="I24" s="1">
        <v>1.6240000000000001</v>
      </c>
      <c r="J24" s="2">
        <f t="shared" si="0"/>
        <v>1.6065084543928752</v>
      </c>
      <c r="L24" s="2">
        <v>0.39</v>
      </c>
      <c r="M24" s="2">
        <v>1.6339999999999999</v>
      </c>
      <c r="N24" s="2">
        <f t="shared" si="1"/>
        <v>1.6164634889800031</v>
      </c>
      <c r="P24" s="1">
        <v>0.35699999999999998</v>
      </c>
      <c r="Q24" s="1">
        <v>1.3720000000000001</v>
      </c>
      <c r="R24" s="2">
        <f t="shared" si="2"/>
        <v>1.3559473476047723</v>
      </c>
    </row>
    <row r="25" spans="1:18" x14ac:dyDescent="0.35">
      <c r="A25" s="22" t="s">
        <v>5</v>
      </c>
      <c r="B25" s="22" t="s">
        <v>14</v>
      </c>
      <c r="D25" s="23">
        <f>'Forshammar-Mg2Al'!D24</f>
        <v>1.0457455511595801</v>
      </c>
      <c r="F25">
        <f>IF(C$22="Si",J25,(IF(C25="Al",N25,R25)))</f>
        <v>1.6066</v>
      </c>
      <c r="H25" s="1">
        <v>0.38900000000000001</v>
      </c>
      <c r="I25" s="1">
        <v>1.6240000000000001</v>
      </c>
      <c r="J25" s="2">
        <f t="shared" si="0"/>
        <v>1.6066</v>
      </c>
      <c r="L25" s="2">
        <v>0.39</v>
      </c>
      <c r="M25" s="2">
        <v>1.6339999999999999</v>
      </c>
      <c r="N25" s="2">
        <f t="shared" si="1"/>
        <v>1.6165552699228789</v>
      </c>
      <c r="P25" s="1">
        <v>0.35699999999999998</v>
      </c>
      <c r="Q25" s="1">
        <v>1.3720000000000001</v>
      </c>
      <c r="R25" s="2">
        <f t="shared" si="2"/>
        <v>1.3560313624678664</v>
      </c>
    </row>
    <row r="26" spans="1:18" x14ac:dyDescent="0.35">
      <c r="A26" s="22"/>
      <c r="B26" s="22"/>
      <c r="D26" s="23"/>
      <c r="J26" t="s">
        <v>44</v>
      </c>
    </row>
    <row r="27" spans="1:18" x14ac:dyDescent="0.35">
      <c r="A27" s="1" t="s">
        <v>30</v>
      </c>
      <c r="B27" s="1" t="s">
        <v>10</v>
      </c>
      <c r="C27" t="str">
        <f>'Forshammar-Mg2Al'!C25</f>
        <v>B</v>
      </c>
      <c r="D27" s="23">
        <f>'Forshammar-Mg2Al'!D25</f>
        <v>1.0199487502095992</v>
      </c>
      <c r="F27">
        <f>J27</f>
        <v>1.3649483999325513</v>
      </c>
      <c r="H27" s="1">
        <v>0.35699999999999998</v>
      </c>
      <c r="I27" s="1">
        <v>1.3720000000000001</v>
      </c>
      <c r="J27" s="2">
        <f>I27-(H27*LN(D27))</f>
        <v>1.3649483999325513</v>
      </c>
    </row>
    <row r="28" spans="1:18" x14ac:dyDescent="0.35">
      <c r="A28" s="1" t="s">
        <v>30</v>
      </c>
      <c r="B28" s="1" t="s">
        <v>31</v>
      </c>
      <c r="D28" s="23">
        <f>'Forshammar-Mg2Al'!D26</f>
        <v>0.97866231206463161</v>
      </c>
      <c r="F28">
        <f t="shared" ref="F28:F44" si="3">J28</f>
        <v>1.3796999999999999</v>
      </c>
      <c r="H28" s="1">
        <v>0.35699999999999998</v>
      </c>
      <c r="I28" s="1">
        <v>1.3720000000000001</v>
      </c>
      <c r="J28" s="2">
        <f t="shared" ref="J28:J44" si="4">I28-(H28*LN(D28))</f>
        <v>1.3796999999999999</v>
      </c>
    </row>
    <row r="29" spans="1:18" x14ac:dyDescent="0.35">
      <c r="A29" s="1" t="s">
        <v>30</v>
      </c>
      <c r="B29" s="1" t="s">
        <v>31</v>
      </c>
      <c r="D29" s="23">
        <f>'Forshammar-Mg2Al'!D27</f>
        <v>0.97866231206463161</v>
      </c>
      <c r="F29">
        <f t="shared" si="3"/>
        <v>1.3796999999999999</v>
      </c>
      <c r="H29" s="1">
        <v>0.35699999999999998</v>
      </c>
      <c r="I29" s="1">
        <v>1.3720000000000001</v>
      </c>
      <c r="J29" s="2">
        <f t="shared" si="4"/>
        <v>1.3796999999999999</v>
      </c>
    </row>
    <row r="30" spans="1:18" x14ac:dyDescent="0.35">
      <c r="A30" s="1" t="s">
        <v>47</v>
      </c>
      <c r="B30" s="1" t="s">
        <v>10</v>
      </c>
      <c r="C30" t="str">
        <f>'Forshammar-Mg2Al'!C28</f>
        <v>B</v>
      </c>
      <c r="D30" s="23">
        <f>'Forshammar-Mg2Al'!D28</f>
        <v>1.0199487502095992</v>
      </c>
      <c r="F30">
        <f t="shared" si="3"/>
        <v>1.3649483999325513</v>
      </c>
      <c r="H30" s="1">
        <v>0.35699999999999998</v>
      </c>
      <c r="I30" s="1">
        <v>1.3720000000000001</v>
      </c>
      <c r="J30" s="2">
        <f t="shared" si="4"/>
        <v>1.3649483999325513</v>
      </c>
    </row>
    <row r="31" spans="1:18" x14ac:dyDescent="0.35">
      <c r="A31" s="1" t="s">
        <v>47</v>
      </c>
      <c r="B31" s="1" t="s">
        <v>31</v>
      </c>
      <c r="D31" s="23">
        <f>'Forshammar-Mg2Al'!D29</f>
        <v>0.97866231206463161</v>
      </c>
      <c r="F31">
        <f t="shared" si="3"/>
        <v>1.3796999999999999</v>
      </c>
      <c r="H31" s="1">
        <v>0.35699999999999998</v>
      </c>
      <c r="I31" s="1">
        <v>1.3720000000000001</v>
      </c>
      <c r="J31" s="2">
        <f t="shared" si="4"/>
        <v>1.3796999999999999</v>
      </c>
    </row>
    <row r="32" spans="1:18" x14ac:dyDescent="0.35">
      <c r="A32" s="1" t="s">
        <v>47</v>
      </c>
      <c r="B32" s="1" t="s">
        <v>31</v>
      </c>
      <c r="D32" s="23">
        <f>'Forshammar-Mg2Al'!D30</f>
        <v>0.97866231206463161</v>
      </c>
      <c r="F32">
        <f t="shared" si="3"/>
        <v>1.3796999999999999</v>
      </c>
      <c r="H32" s="1">
        <v>0.35699999999999998</v>
      </c>
      <c r="I32" s="1">
        <v>1.3720000000000001</v>
      </c>
      <c r="J32" s="2">
        <f t="shared" si="4"/>
        <v>1.3796999999999999</v>
      </c>
    </row>
    <row r="33" spans="1:14" x14ac:dyDescent="0.35">
      <c r="A33" s="1" t="s">
        <v>52</v>
      </c>
      <c r="B33" s="1" t="s">
        <v>10</v>
      </c>
      <c r="C33" t="str">
        <f>'Forshammar-Mg2Al'!C31</f>
        <v>B</v>
      </c>
      <c r="D33" s="23">
        <f>'Forshammar-Mg2Al'!D31</f>
        <v>1.0199487502095992</v>
      </c>
      <c r="F33">
        <f t="shared" si="3"/>
        <v>1.3649483999325513</v>
      </c>
      <c r="H33" s="1">
        <v>0.35699999999999998</v>
      </c>
      <c r="I33" s="1">
        <v>1.3720000000000001</v>
      </c>
      <c r="J33" s="2">
        <f t="shared" si="4"/>
        <v>1.3649483999325513</v>
      </c>
    </row>
    <row r="34" spans="1:14" x14ac:dyDescent="0.35">
      <c r="A34" s="1" t="s">
        <v>52</v>
      </c>
      <c r="B34" s="1" t="s">
        <v>31</v>
      </c>
      <c r="D34" s="23">
        <f>'Forshammar-Mg2Al'!D32</f>
        <v>0.97866231206463161</v>
      </c>
      <c r="F34">
        <f t="shared" si="3"/>
        <v>1.3796999999999999</v>
      </c>
      <c r="H34" s="1">
        <v>0.35699999999999998</v>
      </c>
      <c r="I34" s="1">
        <v>1.3720000000000001</v>
      </c>
      <c r="J34" s="2">
        <f t="shared" si="4"/>
        <v>1.3796999999999999</v>
      </c>
    </row>
    <row r="35" spans="1:14" x14ac:dyDescent="0.35">
      <c r="A35" s="1" t="s">
        <v>52</v>
      </c>
      <c r="B35" s="1" t="s">
        <v>31</v>
      </c>
      <c r="D35" s="23">
        <f>'Forshammar-Mg2Al'!D33</f>
        <v>0.97866231206463161</v>
      </c>
      <c r="F35">
        <f t="shared" si="3"/>
        <v>1.3796999999999999</v>
      </c>
      <c r="H35" s="1">
        <v>0.35699999999999998</v>
      </c>
      <c r="I35" s="1">
        <v>1.3720000000000001</v>
      </c>
      <c r="J35" s="2">
        <f t="shared" si="4"/>
        <v>1.3796999999999999</v>
      </c>
    </row>
    <row r="36" spans="1:14" x14ac:dyDescent="0.35">
      <c r="A36" s="1" t="s">
        <v>74</v>
      </c>
      <c r="B36" s="1" t="s">
        <v>10</v>
      </c>
      <c r="C36" t="str">
        <f>'Forshammar-Mg2Al'!C34</f>
        <v>B</v>
      </c>
      <c r="D36" s="23">
        <f>'Forshammar-Mg2Al'!D34</f>
        <v>1.0199487502095992</v>
      </c>
      <c r="F36">
        <f t="shared" si="3"/>
        <v>1.3649483999325513</v>
      </c>
      <c r="H36" s="1">
        <v>0.35699999999999998</v>
      </c>
      <c r="I36" s="1">
        <v>1.3720000000000001</v>
      </c>
      <c r="J36" s="2">
        <f t="shared" si="4"/>
        <v>1.3649483999325513</v>
      </c>
    </row>
    <row r="37" spans="1:14" x14ac:dyDescent="0.35">
      <c r="A37" s="1" t="s">
        <v>74</v>
      </c>
      <c r="B37" s="1" t="s">
        <v>31</v>
      </c>
      <c r="D37" s="23">
        <f>'Forshammar-Mg2Al'!D35</f>
        <v>0.97866231206463161</v>
      </c>
      <c r="F37">
        <f t="shared" si="3"/>
        <v>1.3796999999999999</v>
      </c>
      <c r="H37" s="1">
        <v>0.35699999999999998</v>
      </c>
      <c r="I37" s="1">
        <v>1.3720000000000001</v>
      </c>
      <c r="J37" s="2">
        <f t="shared" si="4"/>
        <v>1.3796999999999999</v>
      </c>
    </row>
    <row r="38" spans="1:14" x14ac:dyDescent="0.35">
      <c r="A38" s="1" t="s">
        <v>74</v>
      </c>
      <c r="B38" s="1" t="s">
        <v>31</v>
      </c>
      <c r="D38" s="23">
        <f>'Forshammar-Mg2Al'!D36</f>
        <v>0.97866231206463161</v>
      </c>
      <c r="F38">
        <f t="shared" si="3"/>
        <v>1.3796999999999999</v>
      </c>
      <c r="H38" s="1">
        <v>0.35699999999999998</v>
      </c>
      <c r="I38" s="1">
        <v>1.3720000000000001</v>
      </c>
      <c r="J38" s="2">
        <f t="shared" si="4"/>
        <v>1.3796999999999999</v>
      </c>
    </row>
    <row r="39" spans="1:14" x14ac:dyDescent="0.35">
      <c r="A39" s="1" t="s">
        <v>75</v>
      </c>
      <c r="B39" s="1" t="s">
        <v>10</v>
      </c>
      <c r="C39" t="str">
        <f>'Forshammar-Mg2Al'!C37</f>
        <v>B</v>
      </c>
      <c r="D39" s="23">
        <f>'Forshammar-Mg2Al'!D37</f>
        <v>1.0199487502095992</v>
      </c>
      <c r="F39">
        <f t="shared" si="3"/>
        <v>1.3649483999325513</v>
      </c>
      <c r="H39" s="1">
        <v>0.35699999999999998</v>
      </c>
      <c r="I39" s="1">
        <v>1.3720000000000001</v>
      </c>
      <c r="J39" s="2">
        <f t="shared" si="4"/>
        <v>1.3649483999325513</v>
      </c>
    </row>
    <row r="40" spans="1:14" x14ac:dyDescent="0.35">
      <c r="A40" s="1" t="s">
        <v>75</v>
      </c>
      <c r="B40" s="1" t="s">
        <v>31</v>
      </c>
      <c r="D40" s="23">
        <f>'Forshammar-Mg2Al'!D38</f>
        <v>0.97866231206463161</v>
      </c>
      <c r="F40">
        <f t="shared" si="3"/>
        <v>1.3796999999999999</v>
      </c>
      <c r="H40" s="1">
        <v>0.35699999999999998</v>
      </c>
      <c r="I40" s="1">
        <v>1.3720000000000001</v>
      </c>
      <c r="J40" s="2">
        <f t="shared" si="4"/>
        <v>1.3796999999999999</v>
      </c>
    </row>
    <row r="41" spans="1:14" x14ac:dyDescent="0.35">
      <c r="A41" s="1" t="s">
        <v>75</v>
      </c>
      <c r="B41" s="1" t="s">
        <v>31</v>
      </c>
      <c r="D41" s="23">
        <f>'Forshammar-Mg2Al'!D39</f>
        <v>0.97866231206463161</v>
      </c>
      <c r="F41">
        <f t="shared" si="3"/>
        <v>1.3796999999999999</v>
      </c>
      <c r="H41" s="1">
        <v>0.35699999999999998</v>
      </c>
      <c r="I41" s="1">
        <v>1.3720000000000001</v>
      </c>
      <c r="J41" s="2">
        <f t="shared" si="4"/>
        <v>1.3796999999999999</v>
      </c>
    </row>
    <row r="42" spans="1:14" x14ac:dyDescent="0.35">
      <c r="A42" s="1" t="s">
        <v>76</v>
      </c>
      <c r="B42" s="1" t="s">
        <v>10</v>
      </c>
      <c r="C42" t="str">
        <f>'Forshammar-Mg2Al'!C40</f>
        <v>B</v>
      </c>
      <c r="D42" s="23">
        <f>'Forshammar-Mg2Al'!D40</f>
        <v>1.0199487502095992</v>
      </c>
      <c r="F42">
        <f t="shared" si="3"/>
        <v>1.3649483999325513</v>
      </c>
      <c r="H42" s="1">
        <v>0.35699999999999998</v>
      </c>
      <c r="I42" s="1">
        <v>1.3720000000000001</v>
      </c>
      <c r="J42" s="2">
        <f t="shared" si="4"/>
        <v>1.3649483999325513</v>
      </c>
    </row>
    <row r="43" spans="1:14" x14ac:dyDescent="0.35">
      <c r="A43" s="1" t="s">
        <v>76</v>
      </c>
      <c r="B43" s="1" t="s">
        <v>31</v>
      </c>
      <c r="D43" s="23">
        <f>'Forshammar-Mg2Al'!D41</f>
        <v>0.97866231206463161</v>
      </c>
      <c r="F43">
        <f t="shared" si="3"/>
        <v>1.3796999999999999</v>
      </c>
      <c r="H43" s="1">
        <v>0.35699999999999998</v>
      </c>
      <c r="I43" s="1">
        <v>1.3720000000000001</v>
      </c>
      <c r="J43" s="2">
        <f t="shared" si="4"/>
        <v>1.3796999999999999</v>
      </c>
    </row>
    <row r="44" spans="1:14" x14ac:dyDescent="0.35">
      <c r="A44" s="1" t="s">
        <v>76</v>
      </c>
      <c r="B44" s="1" t="s">
        <v>31</v>
      </c>
      <c r="D44" s="23">
        <f>'Forshammar-Mg2Al'!D42</f>
        <v>0.97866231206463161</v>
      </c>
      <c r="F44">
        <f t="shared" si="3"/>
        <v>1.3796999999999999</v>
      </c>
      <c r="H44" s="1">
        <v>0.35699999999999998</v>
      </c>
      <c r="I44" s="1">
        <v>1.3720000000000001</v>
      </c>
      <c r="J44" s="2">
        <f t="shared" si="4"/>
        <v>1.3796999999999999</v>
      </c>
    </row>
    <row r="45" spans="1:14" x14ac:dyDescent="0.35">
      <c r="A45" s="1"/>
      <c r="B45" s="1"/>
      <c r="D45" s="23"/>
      <c r="J45" t="s">
        <v>27</v>
      </c>
      <c r="N45" t="s">
        <v>28</v>
      </c>
    </row>
    <row r="46" spans="1:14" x14ac:dyDescent="0.35">
      <c r="A46" s="25" t="s">
        <v>53</v>
      </c>
      <c r="B46" s="25" t="s">
        <v>16</v>
      </c>
      <c r="C46" t="str">
        <f>'Forshammar-Mg2Al'!C43</f>
        <v>Al</v>
      </c>
      <c r="D46" s="23">
        <f>'Forshammar-Mg2Al'!D43</f>
        <v>0.42821748477161148</v>
      </c>
      <c r="F46">
        <f>IF(C$46="Al",J46,N46)</f>
        <v>1.9647683874836961</v>
      </c>
      <c r="H46" s="2">
        <v>0.39</v>
      </c>
      <c r="I46" s="2">
        <v>1.6339999999999999</v>
      </c>
      <c r="J46" s="2">
        <f>I46-(H46*LN(D46))</f>
        <v>1.9647683874836961</v>
      </c>
      <c r="L46">
        <v>0.443</v>
      </c>
      <c r="M46">
        <v>1.6080000000000001</v>
      </c>
      <c r="N46" s="2">
        <f>M46-(L46*LN(D46))</f>
        <v>1.98371896321866</v>
      </c>
    </row>
    <row r="47" spans="1:14" x14ac:dyDescent="0.35">
      <c r="A47" s="25" t="s">
        <v>53</v>
      </c>
      <c r="B47" s="25" t="s">
        <v>13</v>
      </c>
      <c r="D47" s="23">
        <f>'Forshammar-Mg2Al'!D44</f>
        <v>0.55530426073901928</v>
      </c>
      <c r="F47">
        <f t="shared" ref="F47:F51" si="5">IF(C$46="Al",J47,N47)</f>
        <v>1.863413248182662</v>
      </c>
      <c r="H47" s="2">
        <v>0.39</v>
      </c>
      <c r="I47" s="2">
        <v>1.6339999999999999</v>
      </c>
      <c r="J47" s="2">
        <f t="shared" ref="J47:J110" si="6">I47-(H47*LN(D47))</f>
        <v>1.863413248182662</v>
      </c>
      <c r="L47">
        <v>0.443</v>
      </c>
      <c r="M47">
        <v>1.6080000000000001</v>
      </c>
      <c r="N47" s="2">
        <f t="shared" ref="N47:N110" si="7">M47-(L47*LN(D47))</f>
        <v>1.8685899203715879</v>
      </c>
    </row>
    <row r="48" spans="1:14" x14ac:dyDescent="0.35">
      <c r="A48" s="25" t="s">
        <v>53</v>
      </c>
      <c r="B48" s="25" t="s">
        <v>14</v>
      </c>
      <c r="D48" s="23">
        <f>'Forshammar-Mg2Al'!D45</f>
        <v>0.53854280279231548</v>
      </c>
      <c r="F48">
        <f t="shared" si="5"/>
        <v>1.8753664371255714</v>
      </c>
      <c r="H48" s="2">
        <v>0.39</v>
      </c>
      <c r="I48" s="2">
        <v>1.6339999999999999</v>
      </c>
      <c r="J48" s="2">
        <f t="shared" si="6"/>
        <v>1.8753664371255714</v>
      </c>
      <c r="L48">
        <v>0.443</v>
      </c>
      <c r="M48">
        <v>1.6080000000000001</v>
      </c>
      <c r="N48" s="2">
        <f t="shared" si="7"/>
        <v>1.8821675170426364</v>
      </c>
    </row>
    <row r="49" spans="1:14" x14ac:dyDescent="0.35">
      <c r="A49" s="25" t="s">
        <v>53</v>
      </c>
      <c r="B49" s="25" t="s">
        <v>48</v>
      </c>
      <c r="D49" s="23">
        <f>'Forshammar-Mg2Al'!D46</f>
        <v>0.46874505158163876</v>
      </c>
      <c r="F49">
        <f t="shared" si="5"/>
        <v>1.9295015407678393</v>
      </c>
      <c r="H49" s="2">
        <v>0.39</v>
      </c>
      <c r="I49" s="2">
        <v>1.6339999999999999</v>
      </c>
      <c r="J49" s="2">
        <f t="shared" si="6"/>
        <v>1.9295015407678393</v>
      </c>
      <c r="L49">
        <v>0.443</v>
      </c>
      <c r="M49">
        <v>1.6080000000000001</v>
      </c>
      <c r="N49" s="2">
        <f t="shared" si="7"/>
        <v>1.9436594424619305</v>
      </c>
    </row>
    <row r="50" spans="1:14" x14ac:dyDescent="0.35">
      <c r="A50" s="25" t="s">
        <v>53</v>
      </c>
      <c r="B50" s="25" t="s">
        <v>31</v>
      </c>
      <c r="D50" s="23">
        <f>'Forshammar-Mg2Al'!D47</f>
        <v>0.54706713537137552</v>
      </c>
      <c r="F50">
        <f t="shared" si="5"/>
        <v>1.8692416626258987</v>
      </c>
      <c r="H50" s="2">
        <v>0.39</v>
      </c>
      <c r="I50" s="2">
        <v>1.6339999999999999</v>
      </c>
      <c r="J50" s="2">
        <f t="shared" si="6"/>
        <v>1.8692416626258987</v>
      </c>
      <c r="L50">
        <v>0.443</v>
      </c>
      <c r="M50">
        <v>1.6080000000000001</v>
      </c>
      <c r="N50" s="2">
        <f t="shared" si="7"/>
        <v>1.8752104013930082</v>
      </c>
    </row>
    <row r="51" spans="1:14" x14ac:dyDescent="0.35">
      <c r="A51" s="25" t="s">
        <v>53</v>
      </c>
      <c r="B51" s="25" t="s">
        <v>49</v>
      </c>
      <c r="D51" s="23">
        <f>'Forshammar-Mg2Al'!D48</f>
        <v>0.50857940615180453</v>
      </c>
      <c r="F51">
        <f t="shared" si="5"/>
        <v>1.8976922280437329</v>
      </c>
      <c r="H51" s="2">
        <v>0.39</v>
      </c>
      <c r="I51" s="2">
        <v>1.6339999999999999</v>
      </c>
      <c r="J51" s="2">
        <f t="shared" si="6"/>
        <v>1.8976922280437329</v>
      </c>
      <c r="L51">
        <v>0.443</v>
      </c>
      <c r="M51">
        <v>1.6080000000000001</v>
      </c>
      <c r="N51" s="2">
        <f t="shared" si="7"/>
        <v>1.9075273257009584</v>
      </c>
    </row>
    <row r="52" spans="1:14" x14ac:dyDescent="0.35">
      <c r="A52" s="25" t="s">
        <v>54</v>
      </c>
      <c r="B52" s="25" t="s">
        <v>16</v>
      </c>
      <c r="C52" t="str">
        <f>'Forshammar-Mg2Al'!C49</f>
        <v>Al</v>
      </c>
      <c r="D52" s="23">
        <f>'Forshammar-Mg2Al'!D49</f>
        <v>0.42821748477161148</v>
      </c>
      <c r="F52">
        <f t="shared" ref="F52:F57" si="8">IF(C$52="Al",J52,N52)</f>
        <v>1.9647683874836961</v>
      </c>
      <c r="H52" s="2">
        <v>0.39</v>
      </c>
      <c r="I52" s="2">
        <v>1.6339999999999999</v>
      </c>
      <c r="J52" s="2">
        <f t="shared" si="6"/>
        <v>1.9647683874836961</v>
      </c>
      <c r="L52">
        <v>0.443</v>
      </c>
      <c r="M52">
        <v>1.6080000000000001</v>
      </c>
      <c r="N52" s="2">
        <f t="shared" si="7"/>
        <v>1.98371896321866</v>
      </c>
    </row>
    <row r="53" spans="1:14" x14ac:dyDescent="0.35">
      <c r="A53" s="25" t="s">
        <v>54</v>
      </c>
      <c r="B53" s="25" t="s">
        <v>13</v>
      </c>
      <c r="D53" s="23">
        <f>'Forshammar-Mg2Al'!D50</f>
        <v>0.55530426073901928</v>
      </c>
      <c r="F53">
        <f t="shared" si="8"/>
        <v>1.863413248182662</v>
      </c>
      <c r="H53" s="2">
        <v>0.39</v>
      </c>
      <c r="I53" s="2">
        <v>1.6339999999999999</v>
      </c>
      <c r="J53" s="2">
        <f t="shared" si="6"/>
        <v>1.863413248182662</v>
      </c>
      <c r="L53">
        <v>0.443</v>
      </c>
      <c r="M53">
        <v>1.6080000000000001</v>
      </c>
      <c r="N53" s="2">
        <f t="shared" si="7"/>
        <v>1.8685899203715879</v>
      </c>
    </row>
    <row r="54" spans="1:14" x14ac:dyDescent="0.35">
      <c r="A54" s="25" t="s">
        <v>54</v>
      </c>
      <c r="B54" s="25" t="s">
        <v>14</v>
      </c>
      <c r="D54" s="23">
        <f>'Forshammar-Mg2Al'!D51</f>
        <v>0.53854280279231548</v>
      </c>
      <c r="F54">
        <f t="shared" si="8"/>
        <v>1.8753664371255714</v>
      </c>
      <c r="H54" s="2">
        <v>0.39</v>
      </c>
      <c r="I54" s="2">
        <v>1.6339999999999999</v>
      </c>
      <c r="J54" s="2">
        <f t="shared" si="6"/>
        <v>1.8753664371255714</v>
      </c>
      <c r="L54">
        <v>0.443</v>
      </c>
      <c r="M54">
        <v>1.6080000000000001</v>
      </c>
      <c r="N54" s="2">
        <f t="shared" si="7"/>
        <v>1.8821675170426364</v>
      </c>
    </row>
    <row r="55" spans="1:14" x14ac:dyDescent="0.35">
      <c r="A55" s="25" t="s">
        <v>54</v>
      </c>
      <c r="B55" s="25" t="s">
        <v>48</v>
      </c>
      <c r="D55" s="23">
        <f>'Forshammar-Mg2Al'!D52</f>
        <v>0.46874505158163876</v>
      </c>
      <c r="F55">
        <f t="shared" si="8"/>
        <v>1.9295015407678393</v>
      </c>
      <c r="H55" s="2">
        <v>0.39</v>
      </c>
      <c r="I55" s="2">
        <v>1.6339999999999999</v>
      </c>
      <c r="J55" s="2">
        <f t="shared" si="6"/>
        <v>1.9295015407678393</v>
      </c>
      <c r="L55">
        <v>0.443</v>
      </c>
      <c r="M55">
        <v>1.6080000000000001</v>
      </c>
      <c r="N55" s="2">
        <f t="shared" si="7"/>
        <v>1.9436594424619305</v>
      </c>
    </row>
    <row r="56" spans="1:14" x14ac:dyDescent="0.35">
      <c r="A56" s="25" t="s">
        <v>54</v>
      </c>
      <c r="B56" s="25" t="s">
        <v>31</v>
      </c>
      <c r="D56" s="23">
        <f>'Forshammar-Mg2Al'!D53</f>
        <v>0.54706713537137552</v>
      </c>
      <c r="F56">
        <f t="shared" si="8"/>
        <v>1.8692416626258987</v>
      </c>
      <c r="H56" s="2">
        <v>0.39</v>
      </c>
      <c r="I56" s="2">
        <v>1.6339999999999999</v>
      </c>
      <c r="J56" s="2">
        <f t="shared" si="6"/>
        <v>1.8692416626258987</v>
      </c>
      <c r="L56">
        <v>0.443</v>
      </c>
      <c r="M56">
        <v>1.6080000000000001</v>
      </c>
      <c r="N56" s="2">
        <f t="shared" si="7"/>
        <v>1.8752104013930082</v>
      </c>
    </row>
    <row r="57" spans="1:14" x14ac:dyDescent="0.35">
      <c r="A57" s="25" t="s">
        <v>54</v>
      </c>
      <c r="B57" s="25" t="s">
        <v>49</v>
      </c>
      <c r="D57" s="23">
        <f>'Forshammar-Mg2Al'!D54</f>
        <v>0.50857940615180453</v>
      </c>
      <c r="F57">
        <f t="shared" si="8"/>
        <v>1.8976922280437329</v>
      </c>
      <c r="H57" s="2">
        <v>0.39</v>
      </c>
      <c r="I57" s="2">
        <v>1.6339999999999999</v>
      </c>
      <c r="J57" s="2">
        <f t="shared" si="6"/>
        <v>1.8976922280437329</v>
      </c>
      <c r="L57">
        <v>0.443</v>
      </c>
      <c r="M57">
        <v>1.6080000000000001</v>
      </c>
      <c r="N57" s="2">
        <f t="shared" si="7"/>
        <v>1.9075273257009584</v>
      </c>
    </row>
    <row r="58" spans="1:14" x14ac:dyDescent="0.35">
      <c r="A58" s="25" t="s">
        <v>55</v>
      </c>
      <c r="B58" s="25" t="s">
        <v>16</v>
      </c>
      <c r="C58" t="str">
        <f>'Forshammar-Mg2Al'!C55</f>
        <v>Mg</v>
      </c>
      <c r="D58" s="23">
        <f>'Forshammar-Mg2Al'!D55</f>
        <v>0.2839220801541476</v>
      </c>
      <c r="F58">
        <f t="shared" ref="F58:F63" si="9">IF(C$58="Al",J58,N58)</f>
        <v>2.165761561745374</v>
      </c>
      <c r="H58" s="2">
        <v>0.39</v>
      </c>
      <c r="I58" s="2">
        <v>1.6339999999999999</v>
      </c>
      <c r="J58" s="2">
        <f t="shared" si="6"/>
        <v>2.1250316232069881</v>
      </c>
      <c r="L58">
        <v>0.443</v>
      </c>
      <c r="M58">
        <v>1.6080000000000001</v>
      </c>
      <c r="N58" s="2">
        <f t="shared" si="7"/>
        <v>2.165761561745374</v>
      </c>
    </row>
    <row r="59" spans="1:14" x14ac:dyDescent="0.35">
      <c r="A59" s="25" t="s">
        <v>55</v>
      </c>
      <c r="B59" s="25" t="s">
        <v>13</v>
      </c>
      <c r="D59" s="23">
        <f>'Forshammar-Mg2Al'!D56</f>
        <v>0.36536529266073814</v>
      </c>
      <c r="F59">
        <f t="shared" si="9"/>
        <v>2.0540379274575393</v>
      </c>
      <c r="H59" s="2">
        <v>0.39</v>
      </c>
      <c r="I59" s="2">
        <v>1.6339999999999999</v>
      </c>
      <c r="J59" s="2">
        <f t="shared" si="6"/>
        <v>2.0266744733824837</v>
      </c>
      <c r="L59">
        <v>0.443</v>
      </c>
      <c r="M59">
        <v>1.6080000000000001</v>
      </c>
      <c r="N59" s="2">
        <f t="shared" si="7"/>
        <v>2.0540379274575393</v>
      </c>
    </row>
    <row r="60" spans="1:14" x14ac:dyDescent="0.35">
      <c r="A60" s="25" t="s">
        <v>55</v>
      </c>
      <c r="B60" s="25" t="s">
        <v>14</v>
      </c>
      <c r="D60" s="23">
        <f>'Forshammar-Mg2Al'!D57</f>
        <v>0.35465838380316944</v>
      </c>
      <c r="F60">
        <f t="shared" si="9"/>
        <v>2.06721391161819</v>
      </c>
      <c r="H60" s="2">
        <v>0.39</v>
      </c>
      <c r="I60" s="2">
        <v>1.6339999999999999</v>
      </c>
      <c r="J60" s="2">
        <f t="shared" si="6"/>
        <v>2.0382740982643206</v>
      </c>
      <c r="L60">
        <v>0.443</v>
      </c>
      <c r="M60">
        <v>1.6080000000000001</v>
      </c>
      <c r="N60" s="2">
        <f t="shared" si="7"/>
        <v>2.06721391161819</v>
      </c>
    </row>
    <row r="61" spans="1:14" x14ac:dyDescent="0.35">
      <c r="A61" s="25" t="s">
        <v>55</v>
      </c>
      <c r="B61" s="25" t="s">
        <v>48</v>
      </c>
      <c r="D61" s="23">
        <f>'Forshammar-Mg2Al'!D58</f>
        <v>0.30996298202151712</v>
      </c>
      <c r="F61">
        <f t="shared" si="9"/>
        <v>2.1268869638498993</v>
      </c>
      <c r="H61" s="2">
        <v>0.39</v>
      </c>
      <c r="I61" s="2">
        <v>1.6339999999999999</v>
      </c>
      <c r="J61" s="2">
        <f t="shared" si="6"/>
        <v>2.0908079365721459</v>
      </c>
      <c r="L61">
        <v>0.443</v>
      </c>
      <c r="M61">
        <v>1.6080000000000001</v>
      </c>
      <c r="N61" s="2">
        <f t="shared" si="7"/>
        <v>2.1268869638498993</v>
      </c>
    </row>
    <row r="62" spans="1:14" x14ac:dyDescent="0.35">
      <c r="A62" s="25" t="s">
        <v>55</v>
      </c>
      <c r="B62" s="25" t="s">
        <v>31</v>
      </c>
      <c r="D62" s="23">
        <f>'Forshammar-Mg2Al'!D59</f>
        <v>0.36010478236927446</v>
      </c>
      <c r="F62">
        <f t="shared" si="9"/>
        <v>2.0604625808912451</v>
      </c>
      <c r="H62" s="2">
        <v>0.39</v>
      </c>
      <c r="I62" s="2">
        <v>1.6339999999999999</v>
      </c>
      <c r="J62" s="2">
        <f t="shared" si="6"/>
        <v>2.032330488820735</v>
      </c>
      <c r="L62">
        <v>0.443</v>
      </c>
      <c r="M62">
        <v>1.6080000000000001</v>
      </c>
      <c r="N62" s="2">
        <f t="shared" si="7"/>
        <v>2.0604625808912451</v>
      </c>
    </row>
    <row r="63" spans="1:14" x14ac:dyDescent="0.35">
      <c r="A63" s="25" t="s">
        <v>55</v>
      </c>
      <c r="B63" s="25" t="s">
        <v>49</v>
      </c>
      <c r="D63" s="23">
        <f>'Forshammar-Mg2Al'!D60</f>
        <v>0.33549353305859436</v>
      </c>
      <c r="F63">
        <f t="shared" si="9"/>
        <v>2.0918236010422162</v>
      </c>
      <c r="H63" s="2">
        <v>0.39</v>
      </c>
      <c r="I63" s="2">
        <v>1.6339999999999999</v>
      </c>
      <c r="J63" s="2">
        <f t="shared" si="6"/>
        <v>2.0599395133328766</v>
      </c>
      <c r="L63">
        <v>0.443</v>
      </c>
      <c r="M63">
        <v>1.6080000000000001</v>
      </c>
      <c r="N63" s="2">
        <f t="shared" si="7"/>
        <v>2.0918236010422162</v>
      </c>
    </row>
    <row r="64" spans="1:14" x14ac:dyDescent="0.35">
      <c r="A64" s="25" t="s">
        <v>56</v>
      </c>
      <c r="B64" s="25" t="s">
        <v>16</v>
      </c>
      <c r="C64" t="str">
        <f>'Forshammar-Mg2Al'!C61</f>
        <v>Al</v>
      </c>
      <c r="D64" s="23">
        <f>'Forshammar-Mg2Al'!D61</f>
        <v>0.42821748477161148</v>
      </c>
      <c r="F64">
        <f t="shared" ref="F64:F69" si="10">IF(C$64="Al",J64,N64)</f>
        <v>1.9647683874836961</v>
      </c>
      <c r="H64" s="2">
        <v>0.39</v>
      </c>
      <c r="I64" s="2">
        <v>1.6339999999999999</v>
      </c>
      <c r="J64" s="2">
        <f t="shared" si="6"/>
        <v>1.9647683874836961</v>
      </c>
      <c r="L64">
        <v>0.443</v>
      </c>
      <c r="M64">
        <v>1.6080000000000001</v>
      </c>
      <c r="N64" s="2">
        <f t="shared" si="7"/>
        <v>1.98371896321866</v>
      </c>
    </row>
    <row r="65" spans="1:14" x14ac:dyDescent="0.35">
      <c r="A65" s="25" t="s">
        <v>56</v>
      </c>
      <c r="B65" s="25" t="s">
        <v>13</v>
      </c>
      <c r="D65" s="23">
        <f>'Forshammar-Mg2Al'!D62</f>
        <v>0.55530426073901928</v>
      </c>
      <c r="F65">
        <f t="shared" si="10"/>
        <v>1.863413248182662</v>
      </c>
      <c r="H65" s="2">
        <v>0.39</v>
      </c>
      <c r="I65" s="2">
        <v>1.6339999999999999</v>
      </c>
      <c r="J65" s="2">
        <f t="shared" si="6"/>
        <v>1.863413248182662</v>
      </c>
      <c r="L65">
        <v>0.443</v>
      </c>
      <c r="M65">
        <v>1.6080000000000001</v>
      </c>
      <c r="N65" s="2">
        <f t="shared" si="7"/>
        <v>1.8685899203715879</v>
      </c>
    </row>
    <row r="66" spans="1:14" x14ac:dyDescent="0.35">
      <c r="A66" s="25" t="s">
        <v>56</v>
      </c>
      <c r="B66" s="25" t="s">
        <v>14</v>
      </c>
      <c r="D66" s="23">
        <f>'Forshammar-Mg2Al'!D63</f>
        <v>0.53854280279231548</v>
      </c>
      <c r="F66">
        <f t="shared" si="10"/>
        <v>1.8753664371255714</v>
      </c>
      <c r="H66" s="2">
        <v>0.39</v>
      </c>
      <c r="I66" s="2">
        <v>1.6339999999999999</v>
      </c>
      <c r="J66" s="2">
        <f t="shared" si="6"/>
        <v>1.8753664371255714</v>
      </c>
      <c r="L66">
        <v>0.443</v>
      </c>
      <c r="M66">
        <v>1.6080000000000001</v>
      </c>
      <c r="N66" s="2">
        <f t="shared" si="7"/>
        <v>1.8821675170426364</v>
      </c>
    </row>
    <row r="67" spans="1:14" x14ac:dyDescent="0.35">
      <c r="A67" s="25" t="s">
        <v>56</v>
      </c>
      <c r="B67" s="25" t="s">
        <v>48</v>
      </c>
      <c r="D67" s="23">
        <f>'Forshammar-Mg2Al'!D64</f>
        <v>0.46874505158163876</v>
      </c>
      <c r="F67">
        <f t="shared" si="10"/>
        <v>1.9295015407678393</v>
      </c>
      <c r="H67" s="2">
        <v>0.39</v>
      </c>
      <c r="I67" s="2">
        <v>1.6339999999999999</v>
      </c>
      <c r="J67" s="2">
        <f t="shared" si="6"/>
        <v>1.9295015407678393</v>
      </c>
      <c r="L67">
        <v>0.443</v>
      </c>
      <c r="M67">
        <v>1.6080000000000001</v>
      </c>
      <c r="N67" s="2">
        <f t="shared" si="7"/>
        <v>1.9436594424619305</v>
      </c>
    </row>
    <row r="68" spans="1:14" x14ac:dyDescent="0.35">
      <c r="A68" s="25" t="s">
        <v>56</v>
      </c>
      <c r="B68" s="25" t="s">
        <v>31</v>
      </c>
      <c r="D68" s="23">
        <f>'Forshammar-Mg2Al'!D65</f>
        <v>0.54706713537137552</v>
      </c>
      <c r="F68">
        <f t="shared" si="10"/>
        <v>1.8692416626258987</v>
      </c>
      <c r="H68" s="2">
        <v>0.39</v>
      </c>
      <c r="I68" s="2">
        <v>1.6339999999999999</v>
      </c>
      <c r="J68" s="2">
        <f t="shared" si="6"/>
        <v>1.8692416626258987</v>
      </c>
      <c r="L68">
        <v>0.443</v>
      </c>
      <c r="M68">
        <v>1.6080000000000001</v>
      </c>
      <c r="N68" s="2">
        <f t="shared" si="7"/>
        <v>1.8752104013930082</v>
      </c>
    </row>
    <row r="69" spans="1:14" x14ac:dyDescent="0.35">
      <c r="A69" s="25" t="s">
        <v>56</v>
      </c>
      <c r="B69" s="25" t="s">
        <v>49</v>
      </c>
      <c r="D69" s="23">
        <f>'Forshammar-Mg2Al'!D66</f>
        <v>0.50857940615180453</v>
      </c>
      <c r="F69">
        <f t="shared" si="10"/>
        <v>1.8976922280437329</v>
      </c>
      <c r="H69" s="2">
        <v>0.39</v>
      </c>
      <c r="I69" s="2">
        <v>1.6339999999999999</v>
      </c>
      <c r="J69" s="2">
        <f t="shared" si="6"/>
        <v>1.8976922280437329</v>
      </c>
      <c r="L69">
        <v>0.443</v>
      </c>
      <c r="M69">
        <v>1.6080000000000001</v>
      </c>
      <c r="N69" s="2">
        <f t="shared" si="7"/>
        <v>1.9075273257009584</v>
      </c>
    </row>
    <row r="70" spans="1:14" x14ac:dyDescent="0.35">
      <c r="A70" s="25" t="s">
        <v>57</v>
      </c>
      <c r="B70" s="25" t="s">
        <v>16</v>
      </c>
      <c r="C70" t="str">
        <f>'Forshammar-Mg2Al'!C67</f>
        <v>Al</v>
      </c>
      <c r="D70" s="23">
        <f>'Forshammar-Mg2Al'!D67</f>
        <v>0.42821748477161148</v>
      </c>
      <c r="F70">
        <f t="shared" ref="F70:F75" si="11">IF(C$70="Al",J70,N70)</f>
        <v>1.9647683874836961</v>
      </c>
      <c r="H70" s="2">
        <v>0.39</v>
      </c>
      <c r="I70" s="2">
        <v>1.6339999999999999</v>
      </c>
      <c r="J70" s="2">
        <f t="shared" si="6"/>
        <v>1.9647683874836961</v>
      </c>
      <c r="L70">
        <v>0.443</v>
      </c>
      <c r="M70">
        <v>1.6080000000000001</v>
      </c>
      <c r="N70" s="2">
        <f t="shared" si="7"/>
        <v>1.98371896321866</v>
      </c>
    </row>
    <row r="71" spans="1:14" x14ac:dyDescent="0.35">
      <c r="A71" s="25" t="s">
        <v>57</v>
      </c>
      <c r="B71" s="25" t="s">
        <v>13</v>
      </c>
      <c r="D71" s="23">
        <f>'Forshammar-Mg2Al'!D68</f>
        <v>0.55530426073901928</v>
      </c>
      <c r="F71">
        <f t="shared" si="11"/>
        <v>1.863413248182662</v>
      </c>
      <c r="H71" s="2">
        <v>0.39</v>
      </c>
      <c r="I71" s="2">
        <v>1.6339999999999999</v>
      </c>
      <c r="J71" s="2">
        <f t="shared" si="6"/>
        <v>1.863413248182662</v>
      </c>
      <c r="L71">
        <v>0.443</v>
      </c>
      <c r="M71">
        <v>1.6080000000000001</v>
      </c>
      <c r="N71" s="2">
        <f t="shared" si="7"/>
        <v>1.8685899203715879</v>
      </c>
    </row>
    <row r="72" spans="1:14" x14ac:dyDescent="0.35">
      <c r="A72" s="25" t="s">
        <v>57</v>
      </c>
      <c r="B72" s="25" t="s">
        <v>14</v>
      </c>
      <c r="D72" s="23">
        <f>'Forshammar-Mg2Al'!D69</f>
        <v>0.53854280279231548</v>
      </c>
      <c r="F72">
        <f t="shared" si="11"/>
        <v>1.8753664371255714</v>
      </c>
      <c r="H72" s="2">
        <v>0.39</v>
      </c>
      <c r="I72" s="2">
        <v>1.6339999999999999</v>
      </c>
      <c r="J72" s="2">
        <f t="shared" si="6"/>
        <v>1.8753664371255714</v>
      </c>
      <c r="L72">
        <v>0.443</v>
      </c>
      <c r="M72">
        <v>1.6080000000000001</v>
      </c>
      <c r="N72" s="2">
        <f t="shared" si="7"/>
        <v>1.8821675170426364</v>
      </c>
    </row>
    <row r="73" spans="1:14" x14ac:dyDescent="0.35">
      <c r="A73" s="25" t="s">
        <v>57</v>
      </c>
      <c r="B73" s="25" t="s">
        <v>48</v>
      </c>
      <c r="D73" s="23">
        <f>'Forshammar-Mg2Al'!D70</f>
        <v>0.46874505158163876</v>
      </c>
      <c r="F73">
        <f t="shared" si="11"/>
        <v>1.9295015407678393</v>
      </c>
      <c r="H73" s="2">
        <v>0.39</v>
      </c>
      <c r="I73" s="2">
        <v>1.6339999999999999</v>
      </c>
      <c r="J73" s="2">
        <f t="shared" si="6"/>
        <v>1.9295015407678393</v>
      </c>
      <c r="L73">
        <v>0.443</v>
      </c>
      <c r="M73">
        <v>1.6080000000000001</v>
      </c>
      <c r="N73" s="2">
        <f t="shared" si="7"/>
        <v>1.9436594424619305</v>
      </c>
    </row>
    <row r="74" spans="1:14" x14ac:dyDescent="0.35">
      <c r="A74" s="25" t="s">
        <v>57</v>
      </c>
      <c r="B74" s="25" t="s">
        <v>31</v>
      </c>
      <c r="D74" s="23">
        <f>'Forshammar-Mg2Al'!D71</f>
        <v>0.54706713537137552</v>
      </c>
      <c r="F74">
        <f t="shared" si="11"/>
        <v>1.8692416626258987</v>
      </c>
      <c r="H74" s="2">
        <v>0.39</v>
      </c>
      <c r="I74" s="2">
        <v>1.6339999999999999</v>
      </c>
      <c r="J74" s="2">
        <f t="shared" si="6"/>
        <v>1.8692416626258987</v>
      </c>
      <c r="L74">
        <v>0.443</v>
      </c>
      <c r="M74">
        <v>1.6080000000000001</v>
      </c>
      <c r="N74" s="2">
        <f t="shared" si="7"/>
        <v>1.8752104013930082</v>
      </c>
    </row>
    <row r="75" spans="1:14" x14ac:dyDescent="0.35">
      <c r="A75" s="25" t="s">
        <v>57</v>
      </c>
      <c r="B75" s="25" t="s">
        <v>49</v>
      </c>
      <c r="D75" s="23">
        <f>'Forshammar-Mg2Al'!D72</f>
        <v>0.50857940615180453</v>
      </c>
      <c r="F75">
        <f t="shared" si="11"/>
        <v>1.8976922280437329</v>
      </c>
      <c r="H75" s="2">
        <v>0.39</v>
      </c>
      <c r="I75" s="2">
        <v>1.6339999999999999</v>
      </c>
      <c r="J75" s="2">
        <f t="shared" si="6"/>
        <v>1.8976922280437329</v>
      </c>
      <c r="L75">
        <v>0.443</v>
      </c>
      <c r="M75">
        <v>1.6080000000000001</v>
      </c>
      <c r="N75" s="2">
        <f t="shared" si="7"/>
        <v>1.9075273257009584</v>
      </c>
    </row>
    <row r="76" spans="1:14" x14ac:dyDescent="0.35">
      <c r="A76" s="25" t="s">
        <v>58</v>
      </c>
      <c r="B76" s="25" t="s">
        <v>16</v>
      </c>
      <c r="C76" t="str">
        <f>'Forshammar-Mg2Al'!C73</f>
        <v>Mg</v>
      </c>
      <c r="D76" s="23">
        <f>'Forshammar-Mg2Al'!D73</f>
        <v>0.2839220801541476</v>
      </c>
      <c r="F76">
        <f>IF(C$76="Al",J76,N76)</f>
        <v>2.165761561745374</v>
      </c>
      <c r="H76" s="2">
        <v>0.39</v>
      </c>
      <c r="I76" s="2">
        <v>1.6339999999999999</v>
      </c>
      <c r="J76" s="2">
        <f t="shared" si="6"/>
        <v>2.1250316232069881</v>
      </c>
      <c r="L76">
        <v>0.443</v>
      </c>
      <c r="M76">
        <v>1.6080000000000001</v>
      </c>
      <c r="N76" s="2">
        <f t="shared" si="7"/>
        <v>2.165761561745374</v>
      </c>
    </row>
    <row r="77" spans="1:14" x14ac:dyDescent="0.35">
      <c r="A77" s="25" t="s">
        <v>58</v>
      </c>
      <c r="B77" s="25" t="s">
        <v>13</v>
      </c>
      <c r="D77" s="23">
        <f>'Forshammar-Mg2Al'!D74</f>
        <v>0.36536529266073814</v>
      </c>
      <c r="F77">
        <f t="shared" ref="F77:F81" si="12">IF(C$76="Al",J77,N77)</f>
        <v>2.0540379274575393</v>
      </c>
      <c r="H77" s="2">
        <v>0.39</v>
      </c>
      <c r="I77" s="2">
        <v>1.6339999999999999</v>
      </c>
      <c r="J77" s="2">
        <f t="shared" si="6"/>
        <v>2.0266744733824837</v>
      </c>
      <c r="L77">
        <v>0.443</v>
      </c>
      <c r="M77">
        <v>1.6080000000000001</v>
      </c>
      <c r="N77" s="2">
        <f t="shared" si="7"/>
        <v>2.0540379274575393</v>
      </c>
    </row>
    <row r="78" spans="1:14" x14ac:dyDescent="0.35">
      <c r="A78" s="25" t="s">
        <v>58</v>
      </c>
      <c r="B78" s="25" t="s">
        <v>14</v>
      </c>
      <c r="D78" s="23">
        <f>'Forshammar-Mg2Al'!D75</f>
        <v>0.35465838380316944</v>
      </c>
      <c r="F78">
        <f t="shared" si="12"/>
        <v>2.06721391161819</v>
      </c>
      <c r="H78" s="2">
        <v>0.39</v>
      </c>
      <c r="I78" s="2">
        <v>1.6339999999999999</v>
      </c>
      <c r="J78" s="2">
        <f t="shared" si="6"/>
        <v>2.0382740982643206</v>
      </c>
      <c r="L78">
        <v>0.443</v>
      </c>
      <c r="M78">
        <v>1.6080000000000001</v>
      </c>
      <c r="N78" s="2">
        <f t="shared" si="7"/>
        <v>2.06721391161819</v>
      </c>
    </row>
    <row r="79" spans="1:14" x14ac:dyDescent="0.35">
      <c r="A79" s="25" t="s">
        <v>58</v>
      </c>
      <c r="B79" s="25" t="s">
        <v>48</v>
      </c>
      <c r="D79" s="23">
        <f>'Forshammar-Mg2Al'!D76</f>
        <v>0.30996298202151712</v>
      </c>
      <c r="F79">
        <f t="shared" si="12"/>
        <v>2.1268869638498993</v>
      </c>
      <c r="H79" s="2">
        <v>0.39</v>
      </c>
      <c r="I79" s="2">
        <v>1.6339999999999999</v>
      </c>
      <c r="J79" s="2">
        <f t="shared" si="6"/>
        <v>2.0908079365721459</v>
      </c>
      <c r="L79">
        <v>0.443</v>
      </c>
      <c r="M79">
        <v>1.6080000000000001</v>
      </c>
      <c r="N79" s="2">
        <f t="shared" si="7"/>
        <v>2.1268869638498993</v>
      </c>
    </row>
    <row r="80" spans="1:14" x14ac:dyDescent="0.35">
      <c r="A80" s="25" t="s">
        <v>58</v>
      </c>
      <c r="B80" s="25" t="s">
        <v>31</v>
      </c>
      <c r="D80" s="23">
        <f>'Forshammar-Mg2Al'!D77</f>
        <v>0.36010478236927446</v>
      </c>
      <c r="F80">
        <f t="shared" si="12"/>
        <v>2.0604625808912451</v>
      </c>
      <c r="H80" s="2">
        <v>0.39</v>
      </c>
      <c r="I80" s="2">
        <v>1.6339999999999999</v>
      </c>
      <c r="J80" s="2">
        <f t="shared" si="6"/>
        <v>2.032330488820735</v>
      </c>
      <c r="L80">
        <v>0.443</v>
      </c>
      <c r="M80">
        <v>1.6080000000000001</v>
      </c>
      <c r="N80" s="2">
        <f t="shared" si="7"/>
        <v>2.0604625808912451</v>
      </c>
    </row>
    <row r="81" spans="1:14" x14ac:dyDescent="0.35">
      <c r="A81" s="25" t="s">
        <v>58</v>
      </c>
      <c r="B81" s="25" t="s">
        <v>49</v>
      </c>
      <c r="D81" s="23">
        <f>'Forshammar-Mg2Al'!D78</f>
        <v>0.33549353305859436</v>
      </c>
      <c r="F81">
        <f t="shared" si="12"/>
        <v>2.0918236010422162</v>
      </c>
      <c r="H81" s="2">
        <v>0.39</v>
      </c>
      <c r="I81" s="2">
        <v>1.6339999999999999</v>
      </c>
      <c r="J81" s="2">
        <f t="shared" si="6"/>
        <v>2.0599395133328766</v>
      </c>
      <c r="L81">
        <v>0.443</v>
      </c>
      <c r="M81">
        <v>1.6080000000000001</v>
      </c>
      <c r="N81" s="2">
        <f t="shared" si="7"/>
        <v>2.0918236010422162</v>
      </c>
    </row>
    <row r="82" spans="1:14" x14ac:dyDescent="0.35">
      <c r="A82" s="25" t="s">
        <v>59</v>
      </c>
      <c r="B82" s="25" t="s">
        <v>16</v>
      </c>
      <c r="C82" t="str">
        <f>'Forshammar-Mg2Al'!C79</f>
        <v>Al</v>
      </c>
      <c r="D82" s="23">
        <f>'Forshammar-Mg2Al'!D79</f>
        <v>0.42821748477161148</v>
      </c>
      <c r="F82">
        <f>IF(C$82="Al",J82,N82)</f>
        <v>1.9647683874836961</v>
      </c>
      <c r="H82" s="2">
        <v>0.39</v>
      </c>
      <c r="I82" s="2">
        <v>1.6339999999999999</v>
      </c>
      <c r="J82" s="2">
        <f t="shared" si="6"/>
        <v>1.9647683874836961</v>
      </c>
      <c r="L82">
        <v>0.443</v>
      </c>
      <c r="M82">
        <v>1.6080000000000001</v>
      </c>
      <c r="N82" s="2">
        <f t="shared" si="7"/>
        <v>1.98371896321866</v>
      </c>
    </row>
    <row r="83" spans="1:14" x14ac:dyDescent="0.35">
      <c r="A83" s="25" t="s">
        <v>59</v>
      </c>
      <c r="B83" s="25" t="s">
        <v>13</v>
      </c>
      <c r="D83" s="23">
        <f>'Forshammar-Mg2Al'!D80</f>
        <v>0.55530426073901928</v>
      </c>
      <c r="F83">
        <f t="shared" ref="F83:F87" si="13">IF(C$82="Al",J83,N83)</f>
        <v>1.863413248182662</v>
      </c>
      <c r="H83" s="2">
        <v>0.39</v>
      </c>
      <c r="I83" s="2">
        <v>1.6339999999999999</v>
      </c>
      <c r="J83" s="2">
        <f t="shared" si="6"/>
        <v>1.863413248182662</v>
      </c>
      <c r="L83">
        <v>0.443</v>
      </c>
      <c r="M83">
        <v>1.6080000000000001</v>
      </c>
      <c r="N83" s="2">
        <f t="shared" si="7"/>
        <v>1.8685899203715879</v>
      </c>
    </row>
    <row r="84" spans="1:14" x14ac:dyDescent="0.35">
      <c r="A84" s="25" t="s">
        <v>59</v>
      </c>
      <c r="B84" s="25" t="s">
        <v>14</v>
      </c>
      <c r="D84" s="23">
        <f>'Forshammar-Mg2Al'!D81</f>
        <v>0.53854280279231548</v>
      </c>
      <c r="F84">
        <f t="shared" si="13"/>
        <v>1.8753664371255714</v>
      </c>
      <c r="H84" s="2">
        <v>0.39</v>
      </c>
      <c r="I84" s="2">
        <v>1.6339999999999999</v>
      </c>
      <c r="J84" s="2">
        <f t="shared" si="6"/>
        <v>1.8753664371255714</v>
      </c>
      <c r="L84">
        <v>0.443</v>
      </c>
      <c r="M84">
        <v>1.6080000000000001</v>
      </c>
      <c r="N84" s="2">
        <f t="shared" si="7"/>
        <v>1.8821675170426364</v>
      </c>
    </row>
    <row r="85" spans="1:14" x14ac:dyDescent="0.35">
      <c r="A85" s="25" t="s">
        <v>59</v>
      </c>
      <c r="B85" s="25" t="s">
        <v>48</v>
      </c>
      <c r="D85" s="23">
        <f>'Forshammar-Mg2Al'!D82</f>
        <v>0.46874505158163876</v>
      </c>
      <c r="F85">
        <f t="shared" si="13"/>
        <v>1.9295015407678393</v>
      </c>
      <c r="H85" s="2">
        <v>0.39</v>
      </c>
      <c r="I85" s="2">
        <v>1.6339999999999999</v>
      </c>
      <c r="J85" s="2">
        <f t="shared" si="6"/>
        <v>1.9295015407678393</v>
      </c>
      <c r="L85">
        <v>0.443</v>
      </c>
      <c r="M85">
        <v>1.6080000000000001</v>
      </c>
      <c r="N85" s="2">
        <f t="shared" si="7"/>
        <v>1.9436594424619305</v>
      </c>
    </row>
    <row r="86" spans="1:14" x14ac:dyDescent="0.35">
      <c r="A86" s="25" t="s">
        <v>59</v>
      </c>
      <c r="B86" s="25" t="s">
        <v>31</v>
      </c>
      <c r="D86" s="23">
        <f>'Forshammar-Mg2Al'!D83</f>
        <v>0.54706713537137552</v>
      </c>
      <c r="F86">
        <f t="shared" si="13"/>
        <v>1.8692416626258987</v>
      </c>
      <c r="H86" s="2">
        <v>0.39</v>
      </c>
      <c r="I86" s="2">
        <v>1.6339999999999999</v>
      </c>
      <c r="J86" s="2">
        <f t="shared" si="6"/>
        <v>1.8692416626258987</v>
      </c>
      <c r="L86">
        <v>0.443</v>
      </c>
      <c r="M86">
        <v>1.6080000000000001</v>
      </c>
      <c r="N86" s="2">
        <f t="shared" si="7"/>
        <v>1.8752104013930082</v>
      </c>
    </row>
    <row r="87" spans="1:14" x14ac:dyDescent="0.35">
      <c r="A87" s="25" t="s">
        <v>59</v>
      </c>
      <c r="B87" s="25" t="s">
        <v>49</v>
      </c>
      <c r="D87" s="23">
        <f>'Forshammar-Mg2Al'!D84</f>
        <v>0.50857940615180453</v>
      </c>
      <c r="F87">
        <f t="shared" si="13"/>
        <v>1.8976922280437329</v>
      </c>
      <c r="H87" s="2">
        <v>0.39</v>
      </c>
      <c r="I87" s="2">
        <v>1.6339999999999999</v>
      </c>
      <c r="J87" s="2">
        <f t="shared" si="6"/>
        <v>1.8976922280437329</v>
      </c>
      <c r="L87">
        <v>0.443</v>
      </c>
      <c r="M87">
        <v>1.6080000000000001</v>
      </c>
      <c r="N87" s="2">
        <f t="shared" si="7"/>
        <v>1.9075273257009584</v>
      </c>
    </row>
    <row r="88" spans="1:14" x14ac:dyDescent="0.35">
      <c r="A88" s="25" t="s">
        <v>60</v>
      </c>
      <c r="B88" s="25" t="s">
        <v>16</v>
      </c>
      <c r="C88" t="str">
        <f>'Forshammar-Mg2Al'!C85</f>
        <v>Al</v>
      </c>
      <c r="D88" s="23">
        <f>'Forshammar-Mg2Al'!D85</f>
        <v>0.42821748477161148</v>
      </c>
      <c r="F88">
        <f>IF(C$88="Al",J88,N88)</f>
        <v>1.9647683874836961</v>
      </c>
      <c r="H88" s="2">
        <v>0.39</v>
      </c>
      <c r="I88" s="2">
        <v>1.6339999999999999</v>
      </c>
      <c r="J88" s="2">
        <f t="shared" si="6"/>
        <v>1.9647683874836961</v>
      </c>
      <c r="L88">
        <v>0.443</v>
      </c>
      <c r="M88">
        <v>1.6080000000000001</v>
      </c>
      <c r="N88" s="2">
        <f t="shared" si="7"/>
        <v>1.98371896321866</v>
      </c>
    </row>
    <row r="89" spans="1:14" x14ac:dyDescent="0.35">
      <c r="A89" s="25" t="s">
        <v>60</v>
      </c>
      <c r="B89" s="25" t="s">
        <v>13</v>
      </c>
      <c r="D89" s="23">
        <f>'Forshammar-Mg2Al'!D86</f>
        <v>0.55530426073901928</v>
      </c>
      <c r="F89">
        <f t="shared" ref="F89:F93" si="14">IF(C$88="Al",J89,N89)</f>
        <v>1.863413248182662</v>
      </c>
      <c r="H89" s="2">
        <v>0.39</v>
      </c>
      <c r="I89" s="2">
        <v>1.6339999999999999</v>
      </c>
      <c r="J89" s="2">
        <f t="shared" si="6"/>
        <v>1.863413248182662</v>
      </c>
      <c r="L89">
        <v>0.443</v>
      </c>
      <c r="M89">
        <v>1.6080000000000001</v>
      </c>
      <c r="N89" s="2">
        <f t="shared" si="7"/>
        <v>1.8685899203715879</v>
      </c>
    </row>
    <row r="90" spans="1:14" x14ac:dyDescent="0.35">
      <c r="A90" s="25" t="s">
        <v>60</v>
      </c>
      <c r="B90" s="25" t="s">
        <v>14</v>
      </c>
      <c r="D90" s="23">
        <f>'Forshammar-Mg2Al'!D87</f>
        <v>0.53854280279231548</v>
      </c>
      <c r="F90">
        <f t="shared" si="14"/>
        <v>1.8753664371255714</v>
      </c>
      <c r="H90" s="2">
        <v>0.39</v>
      </c>
      <c r="I90" s="2">
        <v>1.6339999999999999</v>
      </c>
      <c r="J90" s="2">
        <f t="shared" si="6"/>
        <v>1.8753664371255714</v>
      </c>
      <c r="L90">
        <v>0.443</v>
      </c>
      <c r="M90">
        <v>1.6080000000000001</v>
      </c>
      <c r="N90" s="2">
        <f t="shared" si="7"/>
        <v>1.8821675170426364</v>
      </c>
    </row>
    <row r="91" spans="1:14" x14ac:dyDescent="0.35">
      <c r="A91" s="25" t="s">
        <v>60</v>
      </c>
      <c r="B91" s="25" t="s">
        <v>48</v>
      </c>
      <c r="D91" s="23">
        <f>'Forshammar-Mg2Al'!D88</f>
        <v>0.46874505158163876</v>
      </c>
      <c r="F91">
        <f t="shared" si="14"/>
        <v>1.9295015407678393</v>
      </c>
      <c r="H91" s="2">
        <v>0.39</v>
      </c>
      <c r="I91" s="2">
        <v>1.6339999999999999</v>
      </c>
      <c r="J91" s="2">
        <f t="shared" si="6"/>
        <v>1.9295015407678393</v>
      </c>
      <c r="L91">
        <v>0.443</v>
      </c>
      <c r="M91">
        <v>1.6080000000000001</v>
      </c>
      <c r="N91" s="2">
        <f t="shared" si="7"/>
        <v>1.9436594424619305</v>
      </c>
    </row>
    <row r="92" spans="1:14" x14ac:dyDescent="0.35">
      <c r="A92" s="25" t="s">
        <v>60</v>
      </c>
      <c r="B92" s="25" t="s">
        <v>31</v>
      </c>
      <c r="D92" s="23">
        <f>'Forshammar-Mg2Al'!D89</f>
        <v>0.54706713537137552</v>
      </c>
      <c r="F92">
        <f t="shared" si="14"/>
        <v>1.8692416626258987</v>
      </c>
      <c r="H92" s="2">
        <v>0.39</v>
      </c>
      <c r="I92" s="2">
        <v>1.6339999999999999</v>
      </c>
      <c r="J92" s="2">
        <f t="shared" si="6"/>
        <v>1.8692416626258987</v>
      </c>
      <c r="L92">
        <v>0.443</v>
      </c>
      <c r="M92">
        <v>1.6080000000000001</v>
      </c>
      <c r="N92" s="2">
        <f t="shared" si="7"/>
        <v>1.8752104013930082</v>
      </c>
    </row>
    <row r="93" spans="1:14" x14ac:dyDescent="0.35">
      <c r="A93" s="25" t="s">
        <v>60</v>
      </c>
      <c r="B93" s="25" t="s">
        <v>49</v>
      </c>
      <c r="D93" s="23">
        <f>'Forshammar-Mg2Al'!D90</f>
        <v>0.50857940615180453</v>
      </c>
      <c r="F93">
        <f t="shared" si="14"/>
        <v>1.8976922280437329</v>
      </c>
      <c r="H93" s="2">
        <v>0.39</v>
      </c>
      <c r="I93" s="2">
        <v>1.6339999999999999</v>
      </c>
      <c r="J93" s="2">
        <f t="shared" si="6"/>
        <v>1.8976922280437329</v>
      </c>
      <c r="L93">
        <v>0.443</v>
      </c>
      <c r="M93">
        <v>1.6080000000000001</v>
      </c>
      <c r="N93" s="2">
        <f t="shared" si="7"/>
        <v>1.9075273257009584</v>
      </c>
    </row>
    <row r="94" spans="1:14" x14ac:dyDescent="0.35">
      <c r="A94" s="25" t="s">
        <v>61</v>
      </c>
      <c r="B94" s="25" t="s">
        <v>16</v>
      </c>
      <c r="C94" t="str">
        <f>'Forshammar-Mg2Al'!C91</f>
        <v>Al</v>
      </c>
      <c r="D94" s="23">
        <f>'Forshammar-Mg2Al'!D91</f>
        <v>0.42821748477161148</v>
      </c>
      <c r="F94">
        <f>IF(C$94="Al",J94,N94)</f>
        <v>1.9647683874836961</v>
      </c>
      <c r="H94" s="2">
        <v>0.39</v>
      </c>
      <c r="I94" s="2">
        <v>1.6339999999999999</v>
      </c>
      <c r="J94" s="2">
        <f t="shared" si="6"/>
        <v>1.9647683874836961</v>
      </c>
      <c r="L94">
        <v>0.443</v>
      </c>
      <c r="M94">
        <v>1.6080000000000001</v>
      </c>
      <c r="N94" s="2">
        <f t="shared" si="7"/>
        <v>1.98371896321866</v>
      </c>
    </row>
    <row r="95" spans="1:14" x14ac:dyDescent="0.35">
      <c r="A95" s="25" t="s">
        <v>61</v>
      </c>
      <c r="B95" s="25" t="s">
        <v>13</v>
      </c>
      <c r="D95" s="23">
        <f>'Forshammar-Mg2Al'!D92</f>
        <v>0.55530426073901928</v>
      </c>
      <c r="F95">
        <f t="shared" ref="F95:F99" si="15">IF(C$94="Al",J95,N95)</f>
        <v>1.863413248182662</v>
      </c>
      <c r="H95" s="2">
        <v>0.39</v>
      </c>
      <c r="I95" s="2">
        <v>1.6339999999999999</v>
      </c>
      <c r="J95" s="2">
        <f t="shared" si="6"/>
        <v>1.863413248182662</v>
      </c>
      <c r="L95">
        <v>0.443</v>
      </c>
      <c r="M95">
        <v>1.6080000000000001</v>
      </c>
      <c r="N95" s="2">
        <f t="shared" si="7"/>
        <v>1.8685899203715879</v>
      </c>
    </row>
    <row r="96" spans="1:14" x14ac:dyDescent="0.35">
      <c r="A96" s="25" t="s">
        <v>61</v>
      </c>
      <c r="B96" s="25" t="s">
        <v>14</v>
      </c>
      <c r="D96" s="23">
        <f>'Forshammar-Mg2Al'!D93</f>
        <v>0.53854280279231548</v>
      </c>
      <c r="F96">
        <f t="shared" si="15"/>
        <v>1.8753664371255714</v>
      </c>
      <c r="H96" s="2">
        <v>0.39</v>
      </c>
      <c r="I96" s="2">
        <v>1.6339999999999999</v>
      </c>
      <c r="J96" s="2">
        <f t="shared" si="6"/>
        <v>1.8753664371255714</v>
      </c>
      <c r="L96">
        <v>0.443</v>
      </c>
      <c r="M96">
        <v>1.6080000000000001</v>
      </c>
      <c r="N96" s="2">
        <f t="shared" si="7"/>
        <v>1.8821675170426364</v>
      </c>
    </row>
    <row r="97" spans="1:14" x14ac:dyDescent="0.35">
      <c r="A97" s="25" t="s">
        <v>61</v>
      </c>
      <c r="B97" s="25" t="s">
        <v>48</v>
      </c>
      <c r="D97" s="23">
        <f>'Forshammar-Mg2Al'!D94</f>
        <v>0.46874505158163876</v>
      </c>
      <c r="F97">
        <f t="shared" si="15"/>
        <v>1.9295015407678393</v>
      </c>
      <c r="H97" s="2">
        <v>0.39</v>
      </c>
      <c r="I97" s="2">
        <v>1.6339999999999999</v>
      </c>
      <c r="J97" s="2">
        <f t="shared" si="6"/>
        <v>1.9295015407678393</v>
      </c>
      <c r="L97">
        <v>0.443</v>
      </c>
      <c r="M97">
        <v>1.6080000000000001</v>
      </c>
      <c r="N97" s="2">
        <f t="shared" si="7"/>
        <v>1.9436594424619305</v>
      </c>
    </row>
    <row r="98" spans="1:14" x14ac:dyDescent="0.35">
      <c r="A98" s="25" t="s">
        <v>61</v>
      </c>
      <c r="B98" s="25" t="s">
        <v>31</v>
      </c>
      <c r="D98" s="23">
        <f>'Forshammar-Mg2Al'!D95</f>
        <v>0.54706713537137552</v>
      </c>
      <c r="F98">
        <f t="shared" si="15"/>
        <v>1.8692416626258987</v>
      </c>
      <c r="H98" s="2">
        <v>0.39</v>
      </c>
      <c r="I98" s="2">
        <v>1.6339999999999999</v>
      </c>
      <c r="J98" s="2">
        <f t="shared" si="6"/>
        <v>1.8692416626258987</v>
      </c>
      <c r="L98">
        <v>0.443</v>
      </c>
      <c r="M98">
        <v>1.6080000000000001</v>
      </c>
      <c r="N98" s="2">
        <f t="shared" si="7"/>
        <v>1.8752104013930082</v>
      </c>
    </row>
    <row r="99" spans="1:14" x14ac:dyDescent="0.35">
      <c r="A99" s="25" t="s">
        <v>61</v>
      </c>
      <c r="B99" s="25" t="s">
        <v>49</v>
      </c>
      <c r="D99" s="23">
        <f>'Forshammar-Mg2Al'!D96</f>
        <v>0.50857940615180453</v>
      </c>
      <c r="F99">
        <f t="shared" si="15"/>
        <v>1.8976922280437329</v>
      </c>
      <c r="H99" s="2">
        <v>0.39</v>
      </c>
      <c r="I99" s="2">
        <v>1.6339999999999999</v>
      </c>
      <c r="J99" s="2">
        <f t="shared" si="6"/>
        <v>1.8976922280437329</v>
      </c>
      <c r="L99">
        <v>0.443</v>
      </c>
      <c r="M99">
        <v>1.6080000000000001</v>
      </c>
      <c r="N99" s="2">
        <f t="shared" si="7"/>
        <v>1.9075273257009584</v>
      </c>
    </row>
    <row r="100" spans="1:14" x14ac:dyDescent="0.35">
      <c r="A100" s="25" t="s">
        <v>62</v>
      </c>
      <c r="B100" s="25" t="s">
        <v>16</v>
      </c>
      <c r="C100" t="str">
        <f>'Forshammar-Mg2Al'!C97</f>
        <v>Mg</v>
      </c>
      <c r="D100" s="23">
        <f>'Forshammar-Mg2Al'!D97</f>
        <v>0.2839220801541476</v>
      </c>
      <c r="F100">
        <f>IF(C$100="Al",J100,N100)</f>
        <v>2.165761561745374</v>
      </c>
      <c r="H100" s="2">
        <v>0.39</v>
      </c>
      <c r="I100" s="2">
        <v>1.6339999999999999</v>
      </c>
      <c r="J100" s="2">
        <f t="shared" si="6"/>
        <v>2.1250316232069881</v>
      </c>
      <c r="L100">
        <v>0.443</v>
      </c>
      <c r="M100">
        <v>1.6080000000000001</v>
      </c>
      <c r="N100" s="2">
        <f t="shared" si="7"/>
        <v>2.165761561745374</v>
      </c>
    </row>
    <row r="101" spans="1:14" x14ac:dyDescent="0.35">
      <c r="A101" s="25" t="s">
        <v>62</v>
      </c>
      <c r="B101" s="25" t="s">
        <v>13</v>
      </c>
      <c r="D101" s="23">
        <f>'Forshammar-Mg2Al'!D98</f>
        <v>0.36536529266073814</v>
      </c>
      <c r="F101">
        <f t="shared" ref="F101:F105" si="16">IF(C$100="Al",J101,N101)</f>
        <v>2.0540379274575393</v>
      </c>
      <c r="H101" s="2">
        <v>0.39</v>
      </c>
      <c r="I101" s="2">
        <v>1.6339999999999999</v>
      </c>
      <c r="J101" s="2">
        <f t="shared" si="6"/>
        <v>2.0266744733824837</v>
      </c>
      <c r="L101">
        <v>0.443</v>
      </c>
      <c r="M101">
        <v>1.6080000000000001</v>
      </c>
      <c r="N101" s="2">
        <f t="shared" si="7"/>
        <v>2.0540379274575393</v>
      </c>
    </row>
    <row r="102" spans="1:14" x14ac:dyDescent="0.35">
      <c r="A102" s="25" t="s">
        <v>62</v>
      </c>
      <c r="B102" s="25" t="s">
        <v>14</v>
      </c>
      <c r="D102" s="23">
        <f>'Forshammar-Mg2Al'!D99</f>
        <v>0.35465838380316944</v>
      </c>
      <c r="F102">
        <f t="shared" si="16"/>
        <v>2.06721391161819</v>
      </c>
      <c r="H102" s="2">
        <v>0.39</v>
      </c>
      <c r="I102" s="2">
        <v>1.6339999999999999</v>
      </c>
      <c r="J102" s="2">
        <f t="shared" si="6"/>
        <v>2.0382740982643206</v>
      </c>
      <c r="L102">
        <v>0.443</v>
      </c>
      <c r="M102">
        <v>1.6080000000000001</v>
      </c>
      <c r="N102" s="2">
        <f t="shared" si="7"/>
        <v>2.06721391161819</v>
      </c>
    </row>
    <row r="103" spans="1:14" x14ac:dyDescent="0.35">
      <c r="A103" s="25" t="s">
        <v>62</v>
      </c>
      <c r="B103" s="25" t="s">
        <v>48</v>
      </c>
      <c r="D103" s="23">
        <f>'Forshammar-Mg2Al'!D100</f>
        <v>0.30996298202151712</v>
      </c>
      <c r="F103">
        <f t="shared" si="16"/>
        <v>2.1268869638498993</v>
      </c>
      <c r="H103" s="2">
        <v>0.39</v>
      </c>
      <c r="I103" s="2">
        <v>1.6339999999999999</v>
      </c>
      <c r="J103" s="2">
        <f t="shared" si="6"/>
        <v>2.0908079365721459</v>
      </c>
      <c r="L103">
        <v>0.443</v>
      </c>
      <c r="M103">
        <v>1.6080000000000001</v>
      </c>
      <c r="N103" s="2">
        <f t="shared" si="7"/>
        <v>2.1268869638498993</v>
      </c>
    </row>
    <row r="104" spans="1:14" x14ac:dyDescent="0.35">
      <c r="A104" s="25" t="s">
        <v>62</v>
      </c>
      <c r="B104" s="25" t="s">
        <v>31</v>
      </c>
      <c r="D104" s="23">
        <f>'Forshammar-Mg2Al'!D101</f>
        <v>0.36010478236927446</v>
      </c>
      <c r="F104">
        <f t="shared" si="16"/>
        <v>2.0604625808912451</v>
      </c>
      <c r="H104" s="2">
        <v>0.39</v>
      </c>
      <c r="I104" s="2">
        <v>1.6339999999999999</v>
      </c>
      <c r="J104" s="2">
        <f t="shared" si="6"/>
        <v>2.032330488820735</v>
      </c>
      <c r="L104">
        <v>0.443</v>
      </c>
      <c r="M104">
        <v>1.6080000000000001</v>
      </c>
      <c r="N104" s="2">
        <f t="shared" si="7"/>
        <v>2.0604625808912451</v>
      </c>
    </row>
    <row r="105" spans="1:14" x14ac:dyDescent="0.35">
      <c r="A105" s="25" t="s">
        <v>62</v>
      </c>
      <c r="B105" s="25" t="s">
        <v>49</v>
      </c>
      <c r="D105" s="23">
        <f>'Forshammar-Mg2Al'!D102</f>
        <v>0.33549353305859436</v>
      </c>
      <c r="F105">
        <f t="shared" si="16"/>
        <v>2.0918236010422162</v>
      </c>
      <c r="H105" s="2">
        <v>0.39</v>
      </c>
      <c r="I105" s="2">
        <v>1.6339999999999999</v>
      </c>
      <c r="J105" s="2">
        <f t="shared" si="6"/>
        <v>2.0599395133328766</v>
      </c>
      <c r="L105">
        <v>0.443</v>
      </c>
      <c r="M105">
        <v>1.6080000000000001</v>
      </c>
      <c r="N105" s="2">
        <f t="shared" si="7"/>
        <v>2.0918236010422162</v>
      </c>
    </row>
    <row r="106" spans="1:14" x14ac:dyDescent="0.35">
      <c r="A106" s="25" t="s">
        <v>63</v>
      </c>
      <c r="B106" s="25" t="s">
        <v>16</v>
      </c>
      <c r="C106" t="str">
        <f>'Forshammar-Mg2Al'!C103</f>
        <v>Al</v>
      </c>
      <c r="D106" s="23">
        <f>'Forshammar-Mg2Al'!D103</f>
        <v>0.42821748477161148</v>
      </c>
      <c r="F106">
        <f>IF(C$106="Al",J106,N106)</f>
        <v>1.9647683874836961</v>
      </c>
      <c r="H106" s="2">
        <v>0.39</v>
      </c>
      <c r="I106" s="2">
        <v>1.6339999999999999</v>
      </c>
      <c r="J106" s="2">
        <f t="shared" si="6"/>
        <v>1.9647683874836961</v>
      </c>
      <c r="L106">
        <v>0.443</v>
      </c>
      <c r="M106">
        <v>1.6080000000000001</v>
      </c>
      <c r="N106" s="2">
        <f t="shared" si="7"/>
        <v>1.98371896321866</v>
      </c>
    </row>
    <row r="107" spans="1:14" x14ac:dyDescent="0.35">
      <c r="A107" s="25" t="s">
        <v>63</v>
      </c>
      <c r="B107" s="25" t="s">
        <v>13</v>
      </c>
      <c r="D107" s="23">
        <f>'Forshammar-Mg2Al'!D104</f>
        <v>0.55530426073901928</v>
      </c>
      <c r="F107">
        <f t="shared" ref="F107:F111" si="17">IF(C$106="Al",J107,N107)</f>
        <v>1.863413248182662</v>
      </c>
      <c r="H107" s="2">
        <v>0.39</v>
      </c>
      <c r="I107" s="2">
        <v>1.6339999999999999</v>
      </c>
      <c r="J107" s="2">
        <f t="shared" si="6"/>
        <v>1.863413248182662</v>
      </c>
      <c r="L107">
        <v>0.443</v>
      </c>
      <c r="M107">
        <v>1.6080000000000001</v>
      </c>
      <c r="N107" s="2">
        <f t="shared" si="7"/>
        <v>1.8685899203715879</v>
      </c>
    </row>
    <row r="108" spans="1:14" x14ac:dyDescent="0.35">
      <c r="A108" s="25" t="s">
        <v>63</v>
      </c>
      <c r="B108" s="25" t="s">
        <v>14</v>
      </c>
      <c r="D108" s="23">
        <f>'Forshammar-Mg2Al'!D105</f>
        <v>0.53854280279231548</v>
      </c>
      <c r="F108">
        <f t="shared" si="17"/>
        <v>1.8753664371255714</v>
      </c>
      <c r="H108" s="2">
        <v>0.39</v>
      </c>
      <c r="I108" s="2">
        <v>1.6339999999999999</v>
      </c>
      <c r="J108" s="2">
        <f t="shared" si="6"/>
        <v>1.8753664371255714</v>
      </c>
      <c r="L108">
        <v>0.443</v>
      </c>
      <c r="M108">
        <v>1.6080000000000001</v>
      </c>
      <c r="N108" s="2">
        <f t="shared" si="7"/>
        <v>1.8821675170426364</v>
      </c>
    </row>
    <row r="109" spans="1:14" x14ac:dyDescent="0.35">
      <c r="A109" s="25" t="s">
        <v>63</v>
      </c>
      <c r="B109" s="25" t="s">
        <v>48</v>
      </c>
      <c r="D109" s="23">
        <f>'Forshammar-Mg2Al'!D106</f>
        <v>0.46874505158163876</v>
      </c>
      <c r="F109">
        <f t="shared" si="17"/>
        <v>1.9295015407678393</v>
      </c>
      <c r="H109" s="2">
        <v>0.39</v>
      </c>
      <c r="I109" s="2">
        <v>1.6339999999999999</v>
      </c>
      <c r="J109" s="2">
        <f t="shared" si="6"/>
        <v>1.9295015407678393</v>
      </c>
      <c r="L109">
        <v>0.443</v>
      </c>
      <c r="M109">
        <v>1.6080000000000001</v>
      </c>
      <c r="N109" s="2">
        <f t="shared" si="7"/>
        <v>1.9436594424619305</v>
      </c>
    </row>
    <row r="110" spans="1:14" x14ac:dyDescent="0.35">
      <c r="A110" s="25" t="s">
        <v>63</v>
      </c>
      <c r="B110" s="25" t="s">
        <v>31</v>
      </c>
      <c r="D110" s="23">
        <f>'Forshammar-Mg2Al'!D107</f>
        <v>0.54706713537137552</v>
      </c>
      <c r="F110">
        <f t="shared" si="17"/>
        <v>1.8692416626258987</v>
      </c>
      <c r="H110" s="2">
        <v>0.39</v>
      </c>
      <c r="I110" s="2">
        <v>1.6339999999999999</v>
      </c>
      <c r="J110" s="2">
        <f t="shared" si="6"/>
        <v>1.8692416626258987</v>
      </c>
      <c r="L110">
        <v>0.443</v>
      </c>
      <c r="M110">
        <v>1.6080000000000001</v>
      </c>
      <c r="N110" s="2">
        <f t="shared" si="7"/>
        <v>1.8752104013930082</v>
      </c>
    </row>
    <row r="111" spans="1:14" x14ac:dyDescent="0.35">
      <c r="A111" s="25" t="s">
        <v>63</v>
      </c>
      <c r="B111" s="25" t="s">
        <v>49</v>
      </c>
      <c r="D111" s="23">
        <f>'Forshammar-Mg2Al'!D108</f>
        <v>0.50857940615180453</v>
      </c>
      <c r="F111">
        <f t="shared" si="17"/>
        <v>1.8976922280437329</v>
      </c>
      <c r="H111" s="2">
        <v>0.39</v>
      </c>
      <c r="I111" s="2">
        <v>1.6339999999999999</v>
      </c>
      <c r="J111" s="2">
        <f t="shared" ref="J111:J153" si="18">I111-(H111*LN(D111))</f>
        <v>1.8976922280437329</v>
      </c>
      <c r="L111">
        <v>0.443</v>
      </c>
      <c r="M111">
        <v>1.6080000000000001</v>
      </c>
      <c r="N111" s="2">
        <f t="shared" ref="N111:N153" si="19">M111-(L111*LN(D111))</f>
        <v>1.9075273257009584</v>
      </c>
    </row>
    <row r="112" spans="1:14" x14ac:dyDescent="0.35">
      <c r="A112" s="25" t="s">
        <v>64</v>
      </c>
      <c r="B112" s="25" t="s">
        <v>16</v>
      </c>
      <c r="C112" t="str">
        <f>'Forshammar-Mg2Al'!C109</f>
        <v>Al</v>
      </c>
      <c r="D112" s="23">
        <f>'Forshammar-Mg2Al'!D109</f>
        <v>0.42821748477161148</v>
      </c>
      <c r="F112">
        <f>IF(C$112="Al",J112,N112)</f>
        <v>1.9647683874836961</v>
      </c>
      <c r="H112" s="2">
        <v>0.39</v>
      </c>
      <c r="I112" s="2">
        <v>1.6339999999999999</v>
      </c>
      <c r="J112" s="2">
        <f t="shared" si="18"/>
        <v>1.9647683874836961</v>
      </c>
      <c r="L112">
        <v>0.443</v>
      </c>
      <c r="M112">
        <v>1.6080000000000001</v>
      </c>
      <c r="N112" s="2">
        <f t="shared" si="19"/>
        <v>1.98371896321866</v>
      </c>
    </row>
    <row r="113" spans="1:14" x14ac:dyDescent="0.35">
      <c r="A113" s="25" t="s">
        <v>64</v>
      </c>
      <c r="B113" s="25" t="s">
        <v>13</v>
      </c>
      <c r="D113" s="23">
        <f>'Forshammar-Mg2Al'!D110</f>
        <v>0.55530426073901928</v>
      </c>
      <c r="F113">
        <f t="shared" ref="F113:F117" si="20">IF(C$112="Al",J113,N113)</f>
        <v>1.863413248182662</v>
      </c>
      <c r="H113" s="2">
        <v>0.39</v>
      </c>
      <c r="I113" s="2">
        <v>1.6339999999999999</v>
      </c>
      <c r="J113" s="2">
        <f t="shared" si="18"/>
        <v>1.863413248182662</v>
      </c>
      <c r="L113">
        <v>0.443</v>
      </c>
      <c r="M113">
        <v>1.6080000000000001</v>
      </c>
      <c r="N113" s="2">
        <f t="shared" si="19"/>
        <v>1.8685899203715879</v>
      </c>
    </row>
    <row r="114" spans="1:14" x14ac:dyDescent="0.35">
      <c r="A114" s="25" t="s">
        <v>64</v>
      </c>
      <c r="B114" s="25" t="s">
        <v>14</v>
      </c>
      <c r="D114" s="23">
        <f>'Forshammar-Mg2Al'!D111</f>
        <v>0.53854280279231548</v>
      </c>
      <c r="F114">
        <f t="shared" si="20"/>
        <v>1.8753664371255714</v>
      </c>
      <c r="H114" s="2">
        <v>0.39</v>
      </c>
      <c r="I114" s="2">
        <v>1.6339999999999999</v>
      </c>
      <c r="J114" s="2">
        <f t="shared" si="18"/>
        <v>1.8753664371255714</v>
      </c>
      <c r="L114">
        <v>0.443</v>
      </c>
      <c r="M114">
        <v>1.6080000000000001</v>
      </c>
      <c r="N114" s="2">
        <f t="shared" si="19"/>
        <v>1.8821675170426364</v>
      </c>
    </row>
    <row r="115" spans="1:14" x14ac:dyDescent="0.35">
      <c r="A115" s="25" t="s">
        <v>64</v>
      </c>
      <c r="B115" s="25" t="s">
        <v>48</v>
      </c>
      <c r="D115" s="23">
        <f>'Forshammar-Mg2Al'!D112</f>
        <v>0.46874505158163876</v>
      </c>
      <c r="F115">
        <f t="shared" si="20"/>
        <v>1.9295015407678393</v>
      </c>
      <c r="H115" s="2">
        <v>0.39</v>
      </c>
      <c r="I115" s="2">
        <v>1.6339999999999999</v>
      </c>
      <c r="J115" s="2">
        <f t="shared" si="18"/>
        <v>1.9295015407678393</v>
      </c>
      <c r="L115">
        <v>0.443</v>
      </c>
      <c r="M115">
        <v>1.6080000000000001</v>
      </c>
      <c r="N115" s="2">
        <f t="shared" si="19"/>
        <v>1.9436594424619305</v>
      </c>
    </row>
    <row r="116" spans="1:14" x14ac:dyDescent="0.35">
      <c r="A116" s="25" t="s">
        <v>64</v>
      </c>
      <c r="B116" s="25" t="s">
        <v>31</v>
      </c>
      <c r="D116" s="23">
        <f>'Forshammar-Mg2Al'!D113</f>
        <v>0.54706713537137552</v>
      </c>
      <c r="F116">
        <f t="shared" si="20"/>
        <v>1.8692416626258987</v>
      </c>
      <c r="H116" s="2">
        <v>0.39</v>
      </c>
      <c r="I116" s="2">
        <v>1.6339999999999999</v>
      </c>
      <c r="J116" s="2">
        <f t="shared" si="18"/>
        <v>1.8692416626258987</v>
      </c>
      <c r="L116">
        <v>0.443</v>
      </c>
      <c r="M116">
        <v>1.6080000000000001</v>
      </c>
      <c r="N116" s="2">
        <f t="shared" si="19"/>
        <v>1.8752104013930082</v>
      </c>
    </row>
    <row r="117" spans="1:14" x14ac:dyDescent="0.35">
      <c r="A117" s="25" t="s">
        <v>64</v>
      </c>
      <c r="B117" s="25" t="s">
        <v>49</v>
      </c>
      <c r="D117" s="23">
        <f>'Forshammar-Mg2Al'!D114</f>
        <v>0.50857940615180453</v>
      </c>
      <c r="F117">
        <f t="shared" si="20"/>
        <v>1.8976922280437329</v>
      </c>
      <c r="H117" s="2">
        <v>0.39</v>
      </c>
      <c r="I117" s="2">
        <v>1.6339999999999999</v>
      </c>
      <c r="J117" s="2">
        <f t="shared" si="18"/>
        <v>1.8976922280437329</v>
      </c>
      <c r="L117">
        <v>0.443</v>
      </c>
      <c r="M117">
        <v>1.6080000000000001</v>
      </c>
      <c r="N117" s="2">
        <f t="shared" si="19"/>
        <v>1.9075273257009584</v>
      </c>
    </row>
    <row r="118" spans="1:14" x14ac:dyDescent="0.35">
      <c r="A118" s="25" t="s">
        <v>65</v>
      </c>
      <c r="B118" s="25" t="s">
        <v>16</v>
      </c>
      <c r="C118" t="str">
        <f>'Forshammar-Mg2Al'!C115</f>
        <v>Al</v>
      </c>
      <c r="D118" s="23">
        <f>'Forshammar-Mg2Al'!D115</f>
        <v>0.42821748477161148</v>
      </c>
      <c r="F118">
        <f>IF(C$118="Al",J118,N118)</f>
        <v>1.9647683874836961</v>
      </c>
      <c r="H118" s="2">
        <v>0.39</v>
      </c>
      <c r="I118" s="2">
        <v>1.6339999999999999</v>
      </c>
      <c r="J118" s="2">
        <f t="shared" si="18"/>
        <v>1.9647683874836961</v>
      </c>
      <c r="L118">
        <v>0.443</v>
      </c>
      <c r="M118">
        <v>1.6080000000000001</v>
      </c>
      <c r="N118" s="2">
        <f t="shared" si="19"/>
        <v>1.98371896321866</v>
      </c>
    </row>
    <row r="119" spans="1:14" x14ac:dyDescent="0.35">
      <c r="A119" s="25" t="s">
        <v>65</v>
      </c>
      <c r="B119" s="25" t="s">
        <v>13</v>
      </c>
      <c r="D119" s="23">
        <f>'Forshammar-Mg2Al'!D116</f>
        <v>0.55530426073901928</v>
      </c>
      <c r="F119">
        <f t="shared" ref="F119:F123" si="21">IF(C$118="Al",J119,N119)</f>
        <v>1.863413248182662</v>
      </c>
      <c r="H119" s="2">
        <v>0.39</v>
      </c>
      <c r="I119" s="2">
        <v>1.6339999999999999</v>
      </c>
      <c r="J119" s="2">
        <f t="shared" si="18"/>
        <v>1.863413248182662</v>
      </c>
      <c r="L119">
        <v>0.443</v>
      </c>
      <c r="M119">
        <v>1.6080000000000001</v>
      </c>
      <c r="N119" s="2">
        <f t="shared" si="19"/>
        <v>1.8685899203715879</v>
      </c>
    </row>
    <row r="120" spans="1:14" x14ac:dyDescent="0.35">
      <c r="A120" s="25" t="s">
        <v>65</v>
      </c>
      <c r="B120" s="25" t="s">
        <v>14</v>
      </c>
      <c r="D120" s="23">
        <f>'Forshammar-Mg2Al'!D117</f>
        <v>0.53854280279231548</v>
      </c>
      <c r="F120">
        <f t="shared" si="21"/>
        <v>1.8753664371255714</v>
      </c>
      <c r="H120" s="2">
        <v>0.39</v>
      </c>
      <c r="I120" s="2">
        <v>1.6339999999999999</v>
      </c>
      <c r="J120" s="2">
        <f t="shared" si="18"/>
        <v>1.8753664371255714</v>
      </c>
      <c r="L120">
        <v>0.443</v>
      </c>
      <c r="M120">
        <v>1.6080000000000001</v>
      </c>
      <c r="N120" s="2">
        <f t="shared" si="19"/>
        <v>1.8821675170426364</v>
      </c>
    </row>
    <row r="121" spans="1:14" x14ac:dyDescent="0.35">
      <c r="A121" s="25" t="s">
        <v>65</v>
      </c>
      <c r="B121" s="25" t="s">
        <v>48</v>
      </c>
      <c r="D121" s="23">
        <f>'Forshammar-Mg2Al'!D118</f>
        <v>0.46874505158163876</v>
      </c>
      <c r="F121">
        <f t="shared" si="21"/>
        <v>1.9295015407678393</v>
      </c>
      <c r="H121" s="2">
        <v>0.39</v>
      </c>
      <c r="I121" s="2">
        <v>1.6339999999999999</v>
      </c>
      <c r="J121" s="2">
        <f t="shared" si="18"/>
        <v>1.9295015407678393</v>
      </c>
      <c r="L121">
        <v>0.443</v>
      </c>
      <c r="M121">
        <v>1.6080000000000001</v>
      </c>
      <c r="N121" s="2">
        <f t="shared" si="19"/>
        <v>1.9436594424619305</v>
      </c>
    </row>
    <row r="122" spans="1:14" x14ac:dyDescent="0.35">
      <c r="A122" s="25" t="s">
        <v>65</v>
      </c>
      <c r="B122" s="25" t="s">
        <v>31</v>
      </c>
      <c r="D122" s="23">
        <f>'Forshammar-Mg2Al'!D119</f>
        <v>0.54706713537137552</v>
      </c>
      <c r="F122">
        <f t="shared" si="21"/>
        <v>1.8692416626258987</v>
      </c>
      <c r="H122" s="2">
        <v>0.39</v>
      </c>
      <c r="I122" s="2">
        <v>1.6339999999999999</v>
      </c>
      <c r="J122" s="2">
        <f t="shared" si="18"/>
        <v>1.8692416626258987</v>
      </c>
      <c r="L122">
        <v>0.443</v>
      </c>
      <c r="M122">
        <v>1.6080000000000001</v>
      </c>
      <c r="N122" s="2">
        <f t="shared" si="19"/>
        <v>1.8752104013930082</v>
      </c>
    </row>
    <row r="123" spans="1:14" x14ac:dyDescent="0.35">
      <c r="A123" s="25" t="s">
        <v>65</v>
      </c>
      <c r="B123" s="25" t="s">
        <v>49</v>
      </c>
      <c r="D123" s="23">
        <f>'Forshammar-Mg2Al'!D120</f>
        <v>0.50857940615180453</v>
      </c>
      <c r="F123">
        <f t="shared" si="21"/>
        <v>1.8976922280437329</v>
      </c>
      <c r="H123" s="2">
        <v>0.39</v>
      </c>
      <c r="I123" s="2">
        <v>1.6339999999999999</v>
      </c>
      <c r="J123" s="2">
        <f t="shared" si="18"/>
        <v>1.8976922280437329</v>
      </c>
      <c r="L123">
        <v>0.443</v>
      </c>
      <c r="M123">
        <v>1.6080000000000001</v>
      </c>
      <c r="N123" s="2">
        <f t="shared" si="19"/>
        <v>1.9075273257009584</v>
      </c>
    </row>
    <row r="124" spans="1:14" x14ac:dyDescent="0.35">
      <c r="A124" s="25" t="s">
        <v>66</v>
      </c>
      <c r="B124" s="25" t="s">
        <v>16</v>
      </c>
      <c r="C124" t="str">
        <f>'Forshammar-Mg2Al'!C121</f>
        <v>Al</v>
      </c>
      <c r="D124" s="23">
        <f>'Forshammar-Mg2Al'!D121</f>
        <v>0.42821748477161148</v>
      </c>
      <c r="F124">
        <f>IF(C$124="Al",J124,N124)</f>
        <v>1.9647683874836961</v>
      </c>
      <c r="H124" s="2">
        <v>0.39</v>
      </c>
      <c r="I124" s="2">
        <v>1.6339999999999999</v>
      </c>
      <c r="J124" s="2">
        <f t="shared" si="18"/>
        <v>1.9647683874836961</v>
      </c>
      <c r="L124">
        <v>0.443</v>
      </c>
      <c r="M124">
        <v>1.6080000000000001</v>
      </c>
      <c r="N124" s="2">
        <f t="shared" si="19"/>
        <v>1.98371896321866</v>
      </c>
    </row>
    <row r="125" spans="1:14" x14ac:dyDescent="0.35">
      <c r="A125" s="25" t="s">
        <v>66</v>
      </c>
      <c r="B125" s="25" t="s">
        <v>13</v>
      </c>
      <c r="D125" s="23">
        <f>'Forshammar-Mg2Al'!D122</f>
        <v>0.55530426073901928</v>
      </c>
      <c r="F125">
        <f t="shared" ref="F125:F129" si="22">IF(C$124="Al",J125,N125)</f>
        <v>1.863413248182662</v>
      </c>
      <c r="H125" s="2">
        <v>0.39</v>
      </c>
      <c r="I125" s="2">
        <v>1.6339999999999999</v>
      </c>
      <c r="J125" s="2">
        <f t="shared" si="18"/>
        <v>1.863413248182662</v>
      </c>
      <c r="L125">
        <v>0.443</v>
      </c>
      <c r="M125">
        <v>1.6080000000000001</v>
      </c>
      <c r="N125" s="2">
        <f t="shared" si="19"/>
        <v>1.8685899203715879</v>
      </c>
    </row>
    <row r="126" spans="1:14" x14ac:dyDescent="0.35">
      <c r="A126" s="25" t="s">
        <v>66</v>
      </c>
      <c r="B126" s="25" t="s">
        <v>14</v>
      </c>
      <c r="D126" s="23">
        <f>'Forshammar-Mg2Al'!D123</f>
        <v>0.53854280279231548</v>
      </c>
      <c r="F126">
        <f t="shared" si="22"/>
        <v>1.8753664371255714</v>
      </c>
      <c r="H126" s="2">
        <v>0.39</v>
      </c>
      <c r="I126" s="2">
        <v>1.6339999999999999</v>
      </c>
      <c r="J126" s="2">
        <f t="shared" si="18"/>
        <v>1.8753664371255714</v>
      </c>
      <c r="L126">
        <v>0.443</v>
      </c>
      <c r="M126">
        <v>1.6080000000000001</v>
      </c>
      <c r="N126" s="2">
        <f t="shared" si="19"/>
        <v>1.8821675170426364</v>
      </c>
    </row>
    <row r="127" spans="1:14" x14ac:dyDescent="0.35">
      <c r="A127" s="25" t="s">
        <v>66</v>
      </c>
      <c r="B127" s="25" t="s">
        <v>48</v>
      </c>
      <c r="D127" s="23">
        <f>'Forshammar-Mg2Al'!D124</f>
        <v>0.46874505158163876</v>
      </c>
      <c r="F127">
        <f t="shared" si="22"/>
        <v>1.9295015407678393</v>
      </c>
      <c r="H127" s="2">
        <v>0.39</v>
      </c>
      <c r="I127" s="2">
        <v>1.6339999999999999</v>
      </c>
      <c r="J127" s="2">
        <f t="shared" si="18"/>
        <v>1.9295015407678393</v>
      </c>
      <c r="L127">
        <v>0.443</v>
      </c>
      <c r="M127">
        <v>1.6080000000000001</v>
      </c>
      <c r="N127" s="2">
        <f t="shared" si="19"/>
        <v>1.9436594424619305</v>
      </c>
    </row>
    <row r="128" spans="1:14" x14ac:dyDescent="0.35">
      <c r="A128" s="25" t="s">
        <v>66</v>
      </c>
      <c r="B128" s="25" t="s">
        <v>31</v>
      </c>
      <c r="D128" s="23">
        <f>'Forshammar-Mg2Al'!D125</f>
        <v>0.54706713537137552</v>
      </c>
      <c r="F128">
        <f t="shared" si="22"/>
        <v>1.8692416626258987</v>
      </c>
      <c r="H128" s="2">
        <v>0.39</v>
      </c>
      <c r="I128" s="2">
        <v>1.6339999999999999</v>
      </c>
      <c r="J128" s="2">
        <f t="shared" si="18"/>
        <v>1.8692416626258987</v>
      </c>
      <c r="L128">
        <v>0.443</v>
      </c>
      <c r="M128">
        <v>1.6080000000000001</v>
      </c>
      <c r="N128" s="2">
        <f t="shared" si="19"/>
        <v>1.8752104013930082</v>
      </c>
    </row>
    <row r="129" spans="1:14" x14ac:dyDescent="0.35">
      <c r="A129" s="25" t="s">
        <v>66</v>
      </c>
      <c r="B129" s="25" t="s">
        <v>49</v>
      </c>
      <c r="D129" s="23">
        <f>'Forshammar-Mg2Al'!D126</f>
        <v>0.50857940615180453</v>
      </c>
      <c r="F129">
        <f t="shared" si="22"/>
        <v>1.8976922280437329</v>
      </c>
      <c r="H129" s="2">
        <v>0.39</v>
      </c>
      <c r="I129" s="2">
        <v>1.6339999999999999</v>
      </c>
      <c r="J129" s="2">
        <f t="shared" si="18"/>
        <v>1.8976922280437329</v>
      </c>
      <c r="L129">
        <v>0.443</v>
      </c>
      <c r="M129">
        <v>1.6080000000000001</v>
      </c>
      <c r="N129" s="2">
        <f t="shared" si="19"/>
        <v>1.9075273257009584</v>
      </c>
    </row>
    <row r="130" spans="1:14" x14ac:dyDescent="0.35">
      <c r="A130" s="25" t="s">
        <v>67</v>
      </c>
      <c r="B130" s="25" t="s">
        <v>16</v>
      </c>
      <c r="C130" t="str">
        <f>'Forshammar-Mg2Al'!C127</f>
        <v>Al</v>
      </c>
      <c r="D130" s="23">
        <f>'Forshammar-Mg2Al'!D127</f>
        <v>0.42821748477161148</v>
      </c>
      <c r="F130">
        <f>IF(C$130="Al",J130,N130)</f>
        <v>1.9647683874836961</v>
      </c>
      <c r="H130" s="2">
        <v>0.39</v>
      </c>
      <c r="I130" s="2">
        <v>1.6339999999999999</v>
      </c>
      <c r="J130" s="2">
        <f t="shared" si="18"/>
        <v>1.9647683874836961</v>
      </c>
      <c r="L130">
        <v>0.443</v>
      </c>
      <c r="M130">
        <v>1.6080000000000001</v>
      </c>
      <c r="N130" s="2">
        <f t="shared" si="19"/>
        <v>1.98371896321866</v>
      </c>
    </row>
    <row r="131" spans="1:14" x14ac:dyDescent="0.35">
      <c r="A131" s="25" t="s">
        <v>67</v>
      </c>
      <c r="B131" s="25" t="s">
        <v>13</v>
      </c>
      <c r="D131" s="23">
        <f>'Forshammar-Mg2Al'!D128</f>
        <v>0.55530426073901928</v>
      </c>
      <c r="F131">
        <f t="shared" ref="F131:F135" si="23">IF(C$130="Al",J131,N131)</f>
        <v>1.863413248182662</v>
      </c>
      <c r="H131" s="2">
        <v>0.39</v>
      </c>
      <c r="I131" s="2">
        <v>1.6339999999999999</v>
      </c>
      <c r="J131" s="2">
        <f t="shared" si="18"/>
        <v>1.863413248182662</v>
      </c>
      <c r="L131">
        <v>0.443</v>
      </c>
      <c r="M131">
        <v>1.6080000000000001</v>
      </c>
      <c r="N131" s="2">
        <f t="shared" si="19"/>
        <v>1.8685899203715879</v>
      </c>
    </row>
    <row r="132" spans="1:14" x14ac:dyDescent="0.35">
      <c r="A132" s="25" t="s">
        <v>67</v>
      </c>
      <c r="B132" s="25" t="s">
        <v>14</v>
      </c>
      <c r="D132" s="23">
        <f>'Forshammar-Mg2Al'!D129</f>
        <v>0.53854280279231548</v>
      </c>
      <c r="F132">
        <f t="shared" si="23"/>
        <v>1.8753664371255714</v>
      </c>
      <c r="H132" s="2">
        <v>0.39</v>
      </c>
      <c r="I132" s="2">
        <v>1.6339999999999999</v>
      </c>
      <c r="J132" s="2">
        <f t="shared" si="18"/>
        <v>1.8753664371255714</v>
      </c>
      <c r="L132">
        <v>0.443</v>
      </c>
      <c r="M132">
        <v>1.6080000000000001</v>
      </c>
      <c r="N132" s="2">
        <f t="shared" si="19"/>
        <v>1.8821675170426364</v>
      </c>
    </row>
    <row r="133" spans="1:14" x14ac:dyDescent="0.35">
      <c r="A133" s="25" t="s">
        <v>67</v>
      </c>
      <c r="B133" s="25" t="s">
        <v>48</v>
      </c>
      <c r="D133" s="23">
        <f>'Forshammar-Mg2Al'!D130</f>
        <v>0.46874505158163876</v>
      </c>
      <c r="F133">
        <f t="shared" si="23"/>
        <v>1.9295015407678393</v>
      </c>
      <c r="H133" s="2">
        <v>0.39</v>
      </c>
      <c r="I133" s="2">
        <v>1.6339999999999999</v>
      </c>
      <c r="J133" s="2">
        <f t="shared" si="18"/>
        <v>1.9295015407678393</v>
      </c>
      <c r="L133">
        <v>0.443</v>
      </c>
      <c r="M133">
        <v>1.6080000000000001</v>
      </c>
      <c r="N133" s="2">
        <f t="shared" si="19"/>
        <v>1.9436594424619305</v>
      </c>
    </row>
    <row r="134" spans="1:14" x14ac:dyDescent="0.35">
      <c r="A134" s="25" t="s">
        <v>67</v>
      </c>
      <c r="B134" s="25" t="s">
        <v>31</v>
      </c>
      <c r="D134" s="23">
        <f>'Forshammar-Mg2Al'!D131</f>
        <v>0.54706713537137552</v>
      </c>
      <c r="F134">
        <f t="shared" si="23"/>
        <v>1.8692416626258987</v>
      </c>
      <c r="H134" s="2">
        <v>0.39</v>
      </c>
      <c r="I134" s="2">
        <v>1.6339999999999999</v>
      </c>
      <c r="J134" s="2">
        <f t="shared" si="18"/>
        <v>1.8692416626258987</v>
      </c>
      <c r="L134">
        <v>0.443</v>
      </c>
      <c r="M134">
        <v>1.6080000000000001</v>
      </c>
      <c r="N134" s="2">
        <f t="shared" si="19"/>
        <v>1.8752104013930082</v>
      </c>
    </row>
    <row r="135" spans="1:14" x14ac:dyDescent="0.35">
      <c r="A135" s="25" t="s">
        <v>67</v>
      </c>
      <c r="B135" s="25" t="s">
        <v>49</v>
      </c>
      <c r="D135" s="23">
        <f>'Forshammar-Mg2Al'!D132</f>
        <v>0.50857940615180453</v>
      </c>
      <c r="F135">
        <f t="shared" si="23"/>
        <v>1.8976922280437329</v>
      </c>
      <c r="H135" s="2">
        <v>0.39</v>
      </c>
      <c r="I135" s="2">
        <v>1.6339999999999999</v>
      </c>
      <c r="J135" s="2">
        <f t="shared" si="18"/>
        <v>1.8976922280437329</v>
      </c>
      <c r="L135">
        <v>0.443</v>
      </c>
      <c r="M135">
        <v>1.6080000000000001</v>
      </c>
      <c r="N135" s="2">
        <f t="shared" si="19"/>
        <v>1.9075273257009584</v>
      </c>
    </row>
    <row r="136" spans="1:14" x14ac:dyDescent="0.35">
      <c r="A136" s="25" t="s">
        <v>68</v>
      </c>
      <c r="B136" s="25" t="s">
        <v>16</v>
      </c>
      <c r="C136" t="str">
        <f>'Forshammar-Mg2Al'!C133</f>
        <v>Al</v>
      </c>
      <c r="D136" s="23">
        <f>'Forshammar-Mg2Al'!D133</f>
        <v>0.42821748477161148</v>
      </c>
      <c r="F136">
        <f>IF(C$136="Al",J136,N136)</f>
        <v>1.9647683874836961</v>
      </c>
      <c r="H136" s="2">
        <v>0.39</v>
      </c>
      <c r="I136" s="2">
        <v>1.6339999999999999</v>
      </c>
      <c r="J136" s="2">
        <f t="shared" si="18"/>
        <v>1.9647683874836961</v>
      </c>
      <c r="L136">
        <v>0.443</v>
      </c>
      <c r="M136">
        <v>1.6080000000000001</v>
      </c>
      <c r="N136" s="2">
        <f t="shared" si="19"/>
        <v>1.98371896321866</v>
      </c>
    </row>
    <row r="137" spans="1:14" x14ac:dyDescent="0.35">
      <c r="A137" s="25" t="s">
        <v>68</v>
      </c>
      <c r="B137" s="25" t="s">
        <v>13</v>
      </c>
      <c r="D137" s="23">
        <f>'Forshammar-Mg2Al'!D134</f>
        <v>0.55530426073901928</v>
      </c>
      <c r="F137">
        <f t="shared" ref="F137:F141" si="24">IF(C$136="Al",J137,N137)</f>
        <v>1.863413248182662</v>
      </c>
      <c r="H137" s="2">
        <v>0.39</v>
      </c>
      <c r="I137" s="2">
        <v>1.6339999999999999</v>
      </c>
      <c r="J137" s="2">
        <f t="shared" si="18"/>
        <v>1.863413248182662</v>
      </c>
      <c r="L137">
        <v>0.443</v>
      </c>
      <c r="M137">
        <v>1.6080000000000001</v>
      </c>
      <c r="N137" s="2">
        <f t="shared" si="19"/>
        <v>1.8685899203715879</v>
      </c>
    </row>
    <row r="138" spans="1:14" x14ac:dyDescent="0.35">
      <c r="A138" s="25" t="s">
        <v>68</v>
      </c>
      <c r="B138" s="25" t="s">
        <v>14</v>
      </c>
      <c r="D138" s="23">
        <f>'Forshammar-Mg2Al'!D135</f>
        <v>0.53854280279231548</v>
      </c>
      <c r="F138">
        <f t="shared" si="24"/>
        <v>1.8753664371255714</v>
      </c>
      <c r="H138" s="2">
        <v>0.39</v>
      </c>
      <c r="I138" s="2">
        <v>1.6339999999999999</v>
      </c>
      <c r="J138" s="2">
        <f t="shared" si="18"/>
        <v>1.8753664371255714</v>
      </c>
      <c r="L138">
        <v>0.443</v>
      </c>
      <c r="M138">
        <v>1.6080000000000001</v>
      </c>
      <c r="N138" s="2">
        <f t="shared" si="19"/>
        <v>1.8821675170426364</v>
      </c>
    </row>
    <row r="139" spans="1:14" x14ac:dyDescent="0.35">
      <c r="A139" s="25" t="s">
        <v>68</v>
      </c>
      <c r="B139" s="25" t="s">
        <v>48</v>
      </c>
      <c r="D139" s="23">
        <f>'Forshammar-Mg2Al'!D136</f>
        <v>0.46874505158163876</v>
      </c>
      <c r="F139">
        <f t="shared" si="24"/>
        <v>1.9295015407678393</v>
      </c>
      <c r="H139" s="2">
        <v>0.39</v>
      </c>
      <c r="I139" s="2">
        <v>1.6339999999999999</v>
      </c>
      <c r="J139" s="2">
        <f t="shared" si="18"/>
        <v>1.9295015407678393</v>
      </c>
      <c r="L139">
        <v>0.443</v>
      </c>
      <c r="M139">
        <v>1.6080000000000001</v>
      </c>
      <c r="N139" s="2">
        <f t="shared" si="19"/>
        <v>1.9436594424619305</v>
      </c>
    </row>
    <row r="140" spans="1:14" x14ac:dyDescent="0.35">
      <c r="A140" s="25" t="s">
        <v>68</v>
      </c>
      <c r="B140" s="25" t="s">
        <v>31</v>
      </c>
      <c r="D140" s="23">
        <f>'Forshammar-Mg2Al'!D137</f>
        <v>0.54706713537137552</v>
      </c>
      <c r="F140">
        <f t="shared" si="24"/>
        <v>1.8692416626258987</v>
      </c>
      <c r="H140" s="2">
        <v>0.39</v>
      </c>
      <c r="I140" s="2">
        <v>1.6339999999999999</v>
      </c>
      <c r="J140" s="2">
        <f t="shared" si="18"/>
        <v>1.8692416626258987</v>
      </c>
      <c r="L140">
        <v>0.443</v>
      </c>
      <c r="M140">
        <v>1.6080000000000001</v>
      </c>
      <c r="N140" s="2">
        <f t="shared" si="19"/>
        <v>1.8752104013930082</v>
      </c>
    </row>
    <row r="141" spans="1:14" x14ac:dyDescent="0.35">
      <c r="A141" s="25" t="s">
        <v>68</v>
      </c>
      <c r="B141" s="25" t="s">
        <v>49</v>
      </c>
      <c r="D141" s="23">
        <f>'Forshammar-Mg2Al'!D138</f>
        <v>0.50857940615180453</v>
      </c>
      <c r="F141">
        <f t="shared" si="24"/>
        <v>1.8976922280437329</v>
      </c>
      <c r="H141" s="2">
        <v>0.39</v>
      </c>
      <c r="I141" s="2">
        <v>1.6339999999999999</v>
      </c>
      <c r="J141" s="2">
        <f t="shared" si="18"/>
        <v>1.8976922280437329</v>
      </c>
      <c r="L141">
        <v>0.443</v>
      </c>
      <c r="M141">
        <v>1.6080000000000001</v>
      </c>
      <c r="N141" s="2">
        <f t="shared" si="19"/>
        <v>1.9075273257009584</v>
      </c>
    </row>
    <row r="142" spans="1:14" x14ac:dyDescent="0.35">
      <c r="A142" s="25" t="s">
        <v>69</v>
      </c>
      <c r="B142" s="25" t="s">
        <v>16</v>
      </c>
      <c r="C142" t="str">
        <f>'Forshammar-Mg2Al'!C139</f>
        <v>Al</v>
      </c>
      <c r="D142" s="23">
        <f>'Forshammar-Mg2Al'!D139</f>
        <v>0.42821748477161148</v>
      </c>
      <c r="F142">
        <f>IF(C$142="Al",J142,N142)</f>
        <v>1.9647683874836961</v>
      </c>
      <c r="H142" s="2">
        <v>0.39</v>
      </c>
      <c r="I142" s="2">
        <v>1.6339999999999999</v>
      </c>
      <c r="J142" s="2">
        <f t="shared" si="18"/>
        <v>1.9647683874836961</v>
      </c>
      <c r="L142">
        <v>0.443</v>
      </c>
      <c r="M142">
        <v>1.6080000000000001</v>
      </c>
      <c r="N142" s="2">
        <f t="shared" si="19"/>
        <v>1.98371896321866</v>
      </c>
    </row>
    <row r="143" spans="1:14" x14ac:dyDescent="0.35">
      <c r="A143" s="25" t="s">
        <v>69</v>
      </c>
      <c r="B143" s="25" t="s">
        <v>13</v>
      </c>
      <c r="D143" s="23">
        <f>'Forshammar-Mg2Al'!D140</f>
        <v>0.55530426073901928</v>
      </c>
      <c r="F143">
        <f t="shared" ref="F143:F147" si="25">IF(C$142="Al",J143,N143)</f>
        <v>1.863413248182662</v>
      </c>
      <c r="H143" s="2">
        <v>0.39</v>
      </c>
      <c r="I143" s="2">
        <v>1.6339999999999999</v>
      </c>
      <c r="J143" s="2">
        <f t="shared" si="18"/>
        <v>1.863413248182662</v>
      </c>
      <c r="L143">
        <v>0.443</v>
      </c>
      <c r="M143">
        <v>1.6080000000000001</v>
      </c>
      <c r="N143" s="2">
        <f t="shared" si="19"/>
        <v>1.8685899203715879</v>
      </c>
    </row>
    <row r="144" spans="1:14" x14ac:dyDescent="0.35">
      <c r="A144" s="25" t="s">
        <v>69</v>
      </c>
      <c r="B144" s="25" t="s">
        <v>14</v>
      </c>
      <c r="D144" s="23">
        <f>'Forshammar-Mg2Al'!D141</f>
        <v>0.53854280279231548</v>
      </c>
      <c r="F144">
        <f t="shared" si="25"/>
        <v>1.8753664371255714</v>
      </c>
      <c r="H144" s="2">
        <v>0.39</v>
      </c>
      <c r="I144" s="2">
        <v>1.6339999999999999</v>
      </c>
      <c r="J144" s="2">
        <f t="shared" si="18"/>
        <v>1.8753664371255714</v>
      </c>
      <c r="L144">
        <v>0.443</v>
      </c>
      <c r="M144">
        <v>1.6080000000000001</v>
      </c>
      <c r="N144" s="2">
        <f t="shared" si="19"/>
        <v>1.8821675170426364</v>
      </c>
    </row>
    <row r="145" spans="1:18" x14ac:dyDescent="0.35">
      <c r="A145" s="25" t="s">
        <v>69</v>
      </c>
      <c r="B145" s="25" t="s">
        <v>48</v>
      </c>
      <c r="D145" s="23">
        <f>'Forshammar-Mg2Al'!D142</f>
        <v>0.46874505158163876</v>
      </c>
      <c r="F145">
        <f t="shared" si="25"/>
        <v>1.9295015407678393</v>
      </c>
      <c r="H145" s="2">
        <v>0.39</v>
      </c>
      <c r="I145" s="2">
        <v>1.6339999999999999</v>
      </c>
      <c r="J145" s="2">
        <f t="shared" si="18"/>
        <v>1.9295015407678393</v>
      </c>
      <c r="L145">
        <v>0.443</v>
      </c>
      <c r="M145">
        <v>1.6080000000000001</v>
      </c>
      <c r="N145" s="2">
        <f t="shared" si="19"/>
        <v>1.9436594424619305</v>
      </c>
    </row>
    <row r="146" spans="1:18" x14ac:dyDescent="0.35">
      <c r="A146" s="25" t="s">
        <v>69</v>
      </c>
      <c r="B146" s="25" t="s">
        <v>31</v>
      </c>
      <c r="D146" s="23">
        <f>'Forshammar-Mg2Al'!D143</f>
        <v>0.54706713537137552</v>
      </c>
      <c r="F146">
        <f t="shared" si="25"/>
        <v>1.8692416626258987</v>
      </c>
      <c r="H146" s="2">
        <v>0.39</v>
      </c>
      <c r="I146" s="2">
        <v>1.6339999999999999</v>
      </c>
      <c r="J146" s="2">
        <f t="shared" si="18"/>
        <v>1.8692416626258987</v>
      </c>
      <c r="L146">
        <v>0.443</v>
      </c>
      <c r="M146">
        <v>1.6080000000000001</v>
      </c>
      <c r="N146" s="2">
        <f t="shared" si="19"/>
        <v>1.8752104013930082</v>
      </c>
    </row>
    <row r="147" spans="1:18" x14ac:dyDescent="0.35">
      <c r="A147" s="25" t="s">
        <v>69</v>
      </c>
      <c r="B147" s="25" t="s">
        <v>49</v>
      </c>
      <c r="D147" s="23">
        <f>'Forshammar-Mg2Al'!D144</f>
        <v>0.50857940615180453</v>
      </c>
      <c r="F147">
        <f t="shared" si="25"/>
        <v>1.8976922280437329</v>
      </c>
      <c r="H147" s="2">
        <v>0.39</v>
      </c>
      <c r="I147" s="2">
        <v>1.6339999999999999</v>
      </c>
      <c r="J147" s="2">
        <f t="shared" si="18"/>
        <v>1.8976922280437329</v>
      </c>
      <c r="L147">
        <v>0.443</v>
      </c>
      <c r="M147">
        <v>1.6080000000000001</v>
      </c>
      <c r="N147" s="2">
        <f t="shared" si="19"/>
        <v>1.9075273257009584</v>
      </c>
    </row>
    <row r="148" spans="1:18" x14ac:dyDescent="0.35">
      <c r="A148" s="25" t="s">
        <v>70</v>
      </c>
      <c r="B148" s="25" t="s">
        <v>16</v>
      </c>
      <c r="C148" t="str">
        <f>'Forshammar-Mg2Al'!C145</f>
        <v>Al</v>
      </c>
      <c r="D148" s="23">
        <f>'Forshammar-Mg2Al'!D145</f>
        <v>0.42821748477161148</v>
      </c>
      <c r="F148">
        <f>IF(C$148="Al",J148,N148)</f>
        <v>1.9647683874836961</v>
      </c>
      <c r="H148" s="2">
        <v>0.39</v>
      </c>
      <c r="I148" s="2">
        <v>1.6339999999999999</v>
      </c>
      <c r="J148" s="2">
        <f t="shared" si="18"/>
        <v>1.9647683874836961</v>
      </c>
      <c r="L148">
        <v>0.443</v>
      </c>
      <c r="M148">
        <v>1.6080000000000001</v>
      </c>
      <c r="N148" s="2">
        <f t="shared" si="19"/>
        <v>1.98371896321866</v>
      </c>
    </row>
    <row r="149" spans="1:18" x14ac:dyDescent="0.35">
      <c r="A149" s="25" t="s">
        <v>70</v>
      </c>
      <c r="B149" s="25" t="s">
        <v>13</v>
      </c>
      <c r="D149" s="23">
        <f>'Forshammar-Mg2Al'!D146</f>
        <v>0.55530426073901928</v>
      </c>
      <c r="F149">
        <f t="shared" ref="F149:F153" si="26">IF(C$148="Al",J149,N149)</f>
        <v>1.863413248182662</v>
      </c>
      <c r="H149" s="2">
        <v>0.39</v>
      </c>
      <c r="I149" s="2">
        <v>1.6339999999999999</v>
      </c>
      <c r="J149" s="2">
        <f t="shared" si="18"/>
        <v>1.863413248182662</v>
      </c>
      <c r="L149">
        <v>0.443</v>
      </c>
      <c r="M149">
        <v>1.6080000000000001</v>
      </c>
      <c r="N149" s="2">
        <f t="shared" si="19"/>
        <v>1.8685899203715879</v>
      </c>
    </row>
    <row r="150" spans="1:18" x14ac:dyDescent="0.35">
      <c r="A150" s="25" t="s">
        <v>70</v>
      </c>
      <c r="B150" s="25" t="s">
        <v>14</v>
      </c>
      <c r="D150" s="23">
        <f>'Forshammar-Mg2Al'!D147</f>
        <v>0.53854280279231548</v>
      </c>
      <c r="F150">
        <f t="shared" si="26"/>
        <v>1.8753664371255714</v>
      </c>
      <c r="H150" s="2">
        <v>0.39</v>
      </c>
      <c r="I150" s="2">
        <v>1.6339999999999999</v>
      </c>
      <c r="J150" s="2">
        <f t="shared" si="18"/>
        <v>1.8753664371255714</v>
      </c>
      <c r="L150">
        <v>0.443</v>
      </c>
      <c r="M150">
        <v>1.6080000000000001</v>
      </c>
      <c r="N150" s="2">
        <f t="shared" si="19"/>
        <v>1.8821675170426364</v>
      </c>
    </row>
    <row r="151" spans="1:18" x14ac:dyDescent="0.35">
      <c r="A151" s="25" t="s">
        <v>70</v>
      </c>
      <c r="B151" s="25" t="s">
        <v>48</v>
      </c>
      <c r="D151" s="23">
        <f>'Forshammar-Mg2Al'!D148</f>
        <v>0.46874505158163876</v>
      </c>
      <c r="F151">
        <f t="shared" si="26"/>
        <v>1.9295015407678393</v>
      </c>
      <c r="H151" s="2">
        <v>0.39</v>
      </c>
      <c r="I151" s="2">
        <v>1.6339999999999999</v>
      </c>
      <c r="J151" s="2">
        <f t="shared" si="18"/>
        <v>1.9295015407678393</v>
      </c>
      <c r="L151">
        <v>0.443</v>
      </c>
      <c r="M151">
        <v>1.6080000000000001</v>
      </c>
      <c r="N151" s="2">
        <f t="shared" si="19"/>
        <v>1.9436594424619305</v>
      </c>
    </row>
    <row r="152" spans="1:18" x14ac:dyDescent="0.35">
      <c r="A152" s="25" t="s">
        <v>70</v>
      </c>
      <c r="B152" s="25" t="s">
        <v>31</v>
      </c>
      <c r="D152" s="23">
        <f>'Forshammar-Mg2Al'!D149</f>
        <v>0.54706713537137552</v>
      </c>
      <c r="F152">
        <f t="shared" si="26"/>
        <v>1.8692416626258987</v>
      </c>
      <c r="H152" s="2">
        <v>0.39</v>
      </c>
      <c r="I152" s="2">
        <v>1.6339999999999999</v>
      </c>
      <c r="J152" s="2">
        <f t="shared" si="18"/>
        <v>1.8692416626258987</v>
      </c>
      <c r="L152">
        <v>0.443</v>
      </c>
      <c r="M152">
        <v>1.6080000000000001</v>
      </c>
      <c r="N152" s="2">
        <f t="shared" si="19"/>
        <v>1.8752104013930082</v>
      </c>
    </row>
    <row r="153" spans="1:18" x14ac:dyDescent="0.35">
      <c r="A153" s="25" t="s">
        <v>70</v>
      </c>
      <c r="B153" s="25" t="s">
        <v>49</v>
      </c>
      <c r="D153" s="23">
        <f>'Forshammar-Mg2Al'!D150</f>
        <v>0.50857940615180453</v>
      </c>
      <c r="F153">
        <f t="shared" si="26"/>
        <v>1.8976922280437329</v>
      </c>
      <c r="H153" s="2">
        <v>0.39</v>
      </c>
      <c r="I153" s="2">
        <v>1.6339999999999999</v>
      </c>
      <c r="J153" s="2">
        <f t="shared" si="18"/>
        <v>1.8976922280437329</v>
      </c>
      <c r="L153">
        <v>0.443</v>
      </c>
      <c r="M153">
        <v>1.6080000000000001</v>
      </c>
      <c r="N153" s="2">
        <f t="shared" si="19"/>
        <v>1.9075273257009584</v>
      </c>
    </row>
    <row r="154" spans="1:18" x14ac:dyDescent="0.35">
      <c r="A154" s="25"/>
      <c r="B154" s="25"/>
      <c r="D154" s="23"/>
      <c r="J154" t="s">
        <v>27</v>
      </c>
      <c r="N154" t="s">
        <v>28</v>
      </c>
      <c r="R154" t="s">
        <v>29</v>
      </c>
    </row>
    <row r="155" spans="1:18" x14ac:dyDescent="0.35">
      <c r="A155" s="27" t="s">
        <v>6</v>
      </c>
      <c r="B155" s="27" t="s">
        <v>15</v>
      </c>
      <c r="C155" t="s">
        <v>28</v>
      </c>
      <c r="D155" s="23">
        <f>'Forshammar-Mg2Al'!D151</f>
        <v>0.30317525883956165</v>
      </c>
      <c r="F155">
        <f>IF(C$155="Al",J155,IF(C$155="Mg",N155,R155))</f>
        <v>2.1366957933038067</v>
      </c>
      <c r="H155" s="2">
        <v>0.39</v>
      </c>
      <c r="I155" s="2">
        <v>1.6339999999999999</v>
      </c>
      <c r="J155" s="2">
        <f>I155-(H155*LN(D155))</f>
        <v>2.0994432491839379</v>
      </c>
      <c r="L155">
        <v>0.443</v>
      </c>
      <c r="M155">
        <v>1.6080000000000001</v>
      </c>
      <c r="N155" s="2">
        <f>M155-(L155*LN(D155))</f>
        <v>2.1366957933038067</v>
      </c>
      <c r="P155" s="11">
        <v>0.44700000000000001</v>
      </c>
      <c r="Q155" s="11">
        <v>1.6579999999999999</v>
      </c>
      <c r="R155" s="2">
        <f>Q155-(P155*LN(D155))</f>
        <v>2.1914695702185139</v>
      </c>
    </row>
    <row r="156" spans="1:18" x14ac:dyDescent="0.35">
      <c r="A156" s="27" t="s">
        <v>6</v>
      </c>
      <c r="B156" s="27" t="s">
        <v>10</v>
      </c>
      <c r="D156" s="23">
        <f>'Forshammar-Mg2Al'!D152</f>
        <v>0.3567841823059778</v>
      </c>
      <c r="F156">
        <f t="shared" ref="F156:F160" si="27">IF(C$155="Al",J156,IF(C$155="Mg",N156,R156))</f>
        <v>2.0645665256329493</v>
      </c>
      <c r="H156" s="2">
        <v>0.39</v>
      </c>
      <c r="I156" s="2">
        <v>1.6339999999999999</v>
      </c>
      <c r="J156" s="2">
        <f t="shared" ref="J156:J172" si="28">I156-(H156*LN(D156))</f>
        <v>2.0359434424308129</v>
      </c>
      <c r="L156">
        <v>0.443</v>
      </c>
      <c r="M156">
        <v>1.6080000000000001</v>
      </c>
      <c r="N156" s="2">
        <f t="shared" ref="N156:N172" si="29">M156-(L156*LN(D156))</f>
        <v>2.0645665256329493</v>
      </c>
      <c r="P156" s="11">
        <v>0.44700000000000001</v>
      </c>
      <c r="Q156" s="11">
        <v>1.6579999999999999</v>
      </c>
      <c r="R156" s="2">
        <f t="shared" ref="R156:R172" si="30">Q156-(P156*LN(D156))</f>
        <v>2.1186890224783936</v>
      </c>
    </row>
    <row r="157" spans="1:18" x14ac:dyDescent="0.35">
      <c r="A157" s="27" t="s">
        <v>6</v>
      </c>
      <c r="B157" s="27" t="s">
        <v>10</v>
      </c>
      <c r="D157" s="23">
        <f>'Forshammar-Mg2Al'!D153</f>
        <v>0.3567841823059778</v>
      </c>
      <c r="F157">
        <f t="shared" si="27"/>
        <v>2.0645665256329493</v>
      </c>
      <c r="H157" s="2">
        <v>0.39</v>
      </c>
      <c r="I157" s="2">
        <v>1.6339999999999999</v>
      </c>
      <c r="J157" s="2">
        <f t="shared" si="28"/>
        <v>2.0359434424308129</v>
      </c>
      <c r="L157">
        <v>0.443</v>
      </c>
      <c r="M157">
        <v>1.6080000000000001</v>
      </c>
      <c r="N157" s="2">
        <f t="shared" si="29"/>
        <v>2.0645665256329493</v>
      </c>
      <c r="P157" s="11">
        <v>0.44700000000000001</v>
      </c>
      <c r="Q157" s="11">
        <v>1.6579999999999999</v>
      </c>
      <c r="R157" s="2">
        <f t="shared" si="30"/>
        <v>2.1186890224783936</v>
      </c>
    </row>
    <row r="158" spans="1:18" x14ac:dyDescent="0.35">
      <c r="A158" s="27" t="s">
        <v>6</v>
      </c>
      <c r="B158" s="27" t="s">
        <v>16</v>
      </c>
      <c r="D158" s="23">
        <f>'Forshammar-Mg2Al'!D154</f>
        <v>0.26160104566823761</v>
      </c>
      <c r="F158">
        <f t="shared" si="27"/>
        <v>2.2020340553565223</v>
      </c>
      <c r="H158" s="2">
        <v>0.39</v>
      </c>
      <c r="I158" s="2">
        <v>1.6339999999999999</v>
      </c>
      <c r="J158" s="2">
        <f t="shared" si="28"/>
        <v>2.1569645182596924</v>
      </c>
      <c r="L158">
        <v>0.443</v>
      </c>
      <c r="M158">
        <v>1.6080000000000001</v>
      </c>
      <c r="N158" s="2">
        <f t="shared" si="29"/>
        <v>2.2020340553565223</v>
      </c>
      <c r="P158" s="11">
        <v>0.44700000000000001</v>
      </c>
      <c r="Q158" s="11">
        <v>1.6579999999999999</v>
      </c>
      <c r="R158" s="2">
        <f t="shared" si="30"/>
        <v>2.2573977940053394</v>
      </c>
    </row>
    <row r="159" spans="1:18" x14ac:dyDescent="0.35">
      <c r="A159" s="27" t="s">
        <v>6</v>
      </c>
      <c r="B159" s="27" t="s">
        <v>13</v>
      </c>
      <c r="D159" s="23">
        <f>'Forshammar-Mg2Al'!D155</f>
        <v>0.3433711857957718</v>
      </c>
      <c r="F159">
        <f t="shared" si="27"/>
        <v>2.0815418564775769</v>
      </c>
      <c r="H159" s="2">
        <v>0.39</v>
      </c>
      <c r="I159" s="2">
        <v>1.6339999999999999</v>
      </c>
      <c r="J159" s="2">
        <f t="shared" si="28"/>
        <v>2.0508878646190856</v>
      </c>
      <c r="L159">
        <v>0.443</v>
      </c>
      <c r="M159">
        <v>1.6080000000000001</v>
      </c>
      <c r="N159" s="2">
        <f t="shared" si="29"/>
        <v>2.0815418564775769</v>
      </c>
      <c r="P159" s="11">
        <v>0.44700000000000001</v>
      </c>
      <c r="Q159" s="11">
        <v>1.6579999999999999</v>
      </c>
      <c r="R159" s="2">
        <f t="shared" si="30"/>
        <v>2.1358176294480291</v>
      </c>
    </row>
    <row r="160" spans="1:18" x14ac:dyDescent="0.35">
      <c r="A160" s="27" t="s">
        <v>6</v>
      </c>
      <c r="B160" s="27" t="s">
        <v>13</v>
      </c>
      <c r="D160" s="23">
        <f>'Forshammar-Mg2Al'!D156</f>
        <v>0.3433711857957718</v>
      </c>
      <c r="F160">
        <f t="shared" si="27"/>
        <v>2.0815418564775769</v>
      </c>
      <c r="H160" s="2">
        <v>0.39</v>
      </c>
      <c r="I160" s="2">
        <v>1.6339999999999999</v>
      </c>
      <c r="J160" s="2">
        <f t="shared" si="28"/>
        <v>2.0508878646190856</v>
      </c>
      <c r="L160">
        <v>0.443</v>
      </c>
      <c r="M160">
        <v>1.6080000000000001</v>
      </c>
      <c r="N160" s="2">
        <f t="shared" si="29"/>
        <v>2.0815418564775769</v>
      </c>
      <c r="P160" s="11">
        <v>0.44700000000000001</v>
      </c>
      <c r="Q160" s="11">
        <v>1.6579999999999999</v>
      </c>
      <c r="R160" s="2">
        <f t="shared" si="30"/>
        <v>2.1358176294480291</v>
      </c>
    </row>
    <row r="161" spans="1:18" x14ac:dyDescent="0.35">
      <c r="A161" s="27" t="s">
        <v>8</v>
      </c>
      <c r="B161" s="27" t="s">
        <v>15</v>
      </c>
      <c r="C161" t="str">
        <f>'Forshammar-Mg2Al'!C157</f>
        <v>Al</v>
      </c>
      <c r="D161" s="23">
        <f>'Forshammar-Mg2Al'!D157</f>
        <v>0.43840106217974595</v>
      </c>
      <c r="F161">
        <f>IF(C$161="Al",J161,IF(C$161="Mg",N161,R161))</f>
        <v>1.9556022369934425</v>
      </c>
      <c r="H161" s="2">
        <v>0.39</v>
      </c>
      <c r="I161" s="2">
        <v>1.6339999999999999</v>
      </c>
      <c r="J161" s="2">
        <f t="shared" si="28"/>
        <v>1.9556022369934425</v>
      </c>
      <c r="L161">
        <v>0.443</v>
      </c>
      <c r="M161">
        <v>1.6080000000000001</v>
      </c>
      <c r="N161" s="2">
        <f t="shared" si="29"/>
        <v>1.9733071563797311</v>
      </c>
      <c r="P161" s="11">
        <v>0.44700000000000001</v>
      </c>
      <c r="Q161" s="11">
        <v>1.6579999999999999</v>
      </c>
      <c r="R161" s="2">
        <f t="shared" si="30"/>
        <v>2.0266056408617148</v>
      </c>
    </row>
    <row r="162" spans="1:18" x14ac:dyDescent="0.35">
      <c r="A162" s="27" t="s">
        <v>8</v>
      </c>
      <c r="B162" s="27" t="s">
        <v>10</v>
      </c>
      <c r="D162" s="23">
        <f>'Forshammar-Mg2Al'!D158</f>
        <v>0.55322570708376129</v>
      </c>
      <c r="F162">
        <f t="shared" ref="F162:F166" si="31">IF(C$161="Al",J162,IF(C$161="Mg",N162,R162))</f>
        <v>1.864875792090543</v>
      </c>
      <c r="H162" s="2">
        <v>0.39</v>
      </c>
      <c r="I162" s="2">
        <v>1.6339999999999999</v>
      </c>
      <c r="J162" s="2">
        <f t="shared" si="28"/>
        <v>1.864875792090543</v>
      </c>
      <c r="L162">
        <v>0.443</v>
      </c>
      <c r="M162">
        <v>1.6080000000000001</v>
      </c>
      <c r="N162" s="2">
        <f t="shared" si="29"/>
        <v>1.8702512202464376</v>
      </c>
      <c r="P162" s="11">
        <v>0.44700000000000001</v>
      </c>
      <c r="Q162" s="11">
        <v>1.6579999999999999</v>
      </c>
      <c r="R162" s="2">
        <f t="shared" si="30"/>
        <v>1.9226191770883916</v>
      </c>
    </row>
    <row r="163" spans="1:18" x14ac:dyDescent="0.35">
      <c r="A163" s="27" t="s">
        <v>8</v>
      </c>
      <c r="B163" s="27" t="s">
        <v>10</v>
      </c>
      <c r="D163" s="23">
        <f>'Forshammar-Mg2Al'!D159</f>
        <v>0.55322570708376129</v>
      </c>
      <c r="F163">
        <f t="shared" si="31"/>
        <v>1.864875792090543</v>
      </c>
      <c r="H163" s="2">
        <v>0.39</v>
      </c>
      <c r="I163" s="2">
        <v>1.6339999999999999</v>
      </c>
      <c r="J163" s="2">
        <f t="shared" si="28"/>
        <v>1.864875792090543</v>
      </c>
      <c r="L163">
        <v>0.443</v>
      </c>
      <c r="M163">
        <v>1.6080000000000001</v>
      </c>
      <c r="N163" s="2">
        <f t="shared" si="29"/>
        <v>1.8702512202464376</v>
      </c>
      <c r="P163" s="11">
        <v>0.44700000000000001</v>
      </c>
      <c r="Q163" s="11">
        <v>1.6579999999999999</v>
      </c>
      <c r="R163" s="2">
        <f t="shared" si="30"/>
        <v>1.9226191770883916</v>
      </c>
    </row>
    <row r="164" spans="1:18" x14ac:dyDescent="0.35">
      <c r="A164" s="27" t="s">
        <v>8</v>
      </c>
      <c r="B164" s="27" t="s">
        <v>16</v>
      </c>
      <c r="D164" s="23">
        <f>'Forshammar-Mg2Al'!D160</f>
        <v>0.38356894373658096</v>
      </c>
      <c r="F164">
        <f t="shared" si="31"/>
        <v>2.007712000715157</v>
      </c>
      <c r="H164" s="2">
        <v>0.39</v>
      </c>
      <c r="I164" s="2">
        <v>1.6339999999999999</v>
      </c>
      <c r="J164" s="2">
        <f t="shared" si="28"/>
        <v>2.007712000715157</v>
      </c>
      <c r="L164">
        <v>0.443</v>
      </c>
      <c r="M164">
        <v>1.6080000000000001</v>
      </c>
      <c r="N164" s="2">
        <f t="shared" si="29"/>
        <v>2.032498503376448</v>
      </c>
      <c r="P164" s="11">
        <v>0.44700000000000001</v>
      </c>
      <c r="Q164" s="11">
        <v>1.6579999999999999</v>
      </c>
      <c r="R164" s="2">
        <f t="shared" si="30"/>
        <v>2.0863314469735261</v>
      </c>
    </row>
    <row r="165" spans="1:18" x14ac:dyDescent="0.35">
      <c r="A165" s="27" t="s">
        <v>8</v>
      </c>
      <c r="B165" s="27" t="s">
        <v>13</v>
      </c>
      <c r="D165" s="23">
        <f>'Forshammar-Mg2Al'!D161</f>
        <v>0.52088961752645224</v>
      </c>
      <c r="F165">
        <f t="shared" si="31"/>
        <v>1.8883646792287536</v>
      </c>
      <c r="H165" s="2">
        <v>0.39</v>
      </c>
      <c r="I165" s="2">
        <v>1.6339999999999999</v>
      </c>
      <c r="J165" s="2">
        <f t="shared" si="28"/>
        <v>1.8883646792287536</v>
      </c>
      <c r="L165">
        <v>0.443</v>
      </c>
      <c r="M165">
        <v>1.6080000000000001</v>
      </c>
      <c r="N165" s="2">
        <f t="shared" si="29"/>
        <v>1.8969321869188152</v>
      </c>
      <c r="P165" s="11">
        <v>0.44700000000000001</v>
      </c>
      <c r="Q165" s="11">
        <v>1.6579999999999999</v>
      </c>
      <c r="R165" s="2">
        <f t="shared" si="30"/>
        <v>1.9495410554237254</v>
      </c>
    </row>
    <row r="166" spans="1:18" x14ac:dyDescent="0.35">
      <c r="A166" s="27" t="s">
        <v>8</v>
      </c>
      <c r="B166" s="27" t="s">
        <v>13</v>
      </c>
      <c r="D166" s="23">
        <f>'Forshammar-Mg2Al'!D162</f>
        <v>0.52088961752645224</v>
      </c>
      <c r="F166">
        <f t="shared" si="31"/>
        <v>1.8883646792287536</v>
      </c>
      <c r="H166" s="2">
        <v>0.39</v>
      </c>
      <c r="I166" s="2">
        <v>1.6339999999999999</v>
      </c>
      <c r="J166" s="2">
        <f t="shared" si="28"/>
        <v>1.8883646792287536</v>
      </c>
      <c r="L166">
        <v>0.443</v>
      </c>
      <c r="M166">
        <v>1.6080000000000001</v>
      </c>
      <c r="N166" s="2">
        <f t="shared" si="29"/>
        <v>1.8969321869188152</v>
      </c>
      <c r="P166" s="11">
        <v>0.44700000000000001</v>
      </c>
      <c r="Q166" s="11">
        <v>1.6579999999999999</v>
      </c>
      <c r="R166" s="2">
        <f t="shared" si="30"/>
        <v>1.9495410554237254</v>
      </c>
    </row>
    <row r="167" spans="1:18" x14ac:dyDescent="0.35">
      <c r="A167" s="27" t="s">
        <v>71</v>
      </c>
      <c r="B167" s="27" t="s">
        <v>15</v>
      </c>
      <c r="C167" t="s">
        <v>29</v>
      </c>
      <c r="D167" s="23">
        <f>'Forshammar-Mg2Al'!D163</f>
        <v>0.30317525883956165</v>
      </c>
      <c r="F167">
        <f>IF(C$167="Al",J167,IF(C$167="Mg",N167,R167))</f>
        <v>2.1914695702185139</v>
      </c>
      <c r="H167" s="2">
        <v>0.39</v>
      </c>
      <c r="I167" s="2">
        <v>1.6339999999999999</v>
      </c>
      <c r="J167" s="2">
        <f t="shared" si="28"/>
        <v>2.0994432491839379</v>
      </c>
      <c r="L167">
        <v>0.443</v>
      </c>
      <c r="M167">
        <v>1.6080000000000001</v>
      </c>
      <c r="N167" s="2">
        <f t="shared" si="29"/>
        <v>2.1366957933038067</v>
      </c>
      <c r="P167" s="11">
        <v>0.44700000000000001</v>
      </c>
      <c r="Q167" s="11">
        <v>1.6579999999999999</v>
      </c>
      <c r="R167" s="2">
        <f t="shared" si="30"/>
        <v>2.1914695702185139</v>
      </c>
    </row>
    <row r="168" spans="1:18" x14ac:dyDescent="0.35">
      <c r="A168" s="27" t="s">
        <v>71</v>
      </c>
      <c r="B168" s="27" t="s">
        <v>10</v>
      </c>
      <c r="D168" s="23">
        <f>'Forshammar-Mg2Al'!D164</f>
        <v>0.3567841823059778</v>
      </c>
      <c r="F168">
        <f t="shared" ref="F168:F172" si="32">IF(C$167="Al",J168,IF(C$167="Mg",N168,R168))</f>
        <v>2.1186890224783936</v>
      </c>
      <c r="H168" s="2">
        <v>0.39</v>
      </c>
      <c r="I168" s="2">
        <v>1.6339999999999999</v>
      </c>
      <c r="J168" s="2">
        <f t="shared" si="28"/>
        <v>2.0359434424308129</v>
      </c>
      <c r="L168">
        <v>0.443</v>
      </c>
      <c r="M168">
        <v>1.6080000000000001</v>
      </c>
      <c r="N168" s="2">
        <f t="shared" si="29"/>
        <v>2.0645665256329493</v>
      </c>
      <c r="P168" s="11">
        <v>0.44700000000000001</v>
      </c>
      <c r="Q168" s="11">
        <v>1.6579999999999999</v>
      </c>
      <c r="R168" s="2">
        <f t="shared" si="30"/>
        <v>2.1186890224783936</v>
      </c>
    </row>
    <row r="169" spans="1:18" x14ac:dyDescent="0.35">
      <c r="A169" s="27" t="s">
        <v>71</v>
      </c>
      <c r="B169" s="27" t="s">
        <v>10</v>
      </c>
      <c r="D169" s="23">
        <f>'Forshammar-Mg2Al'!D165</f>
        <v>0.3567841823059778</v>
      </c>
      <c r="F169">
        <f t="shared" si="32"/>
        <v>2.1186890224783936</v>
      </c>
      <c r="H169" s="2">
        <v>0.39</v>
      </c>
      <c r="I169" s="2">
        <v>1.6339999999999999</v>
      </c>
      <c r="J169" s="2">
        <f t="shared" si="28"/>
        <v>2.0359434424308129</v>
      </c>
      <c r="L169">
        <v>0.443</v>
      </c>
      <c r="M169">
        <v>1.6080000000000001</v>
      </c>
      <c r="N169" s="2">
        <f t="shared" si="29"/>
        <v>2.0645665256329493</v>
      </c>
      <c r="P169" s="11">
        <v>0.44700000000000001</v>
      </c>
      <c r="Q169" s="11">
        <v>1.6579999999999999</v>
      </c>
      <c r="R169" s="2">
        <f t="shared" si="30"/>
        <v>2.1186890224783936</v>
      </c>
    </row>
    <row r="170" spans="1:18" x14ac:dyDescent="0.35">
      <c r="A170" s="27" t="s">
        <v>71</v>
      </c>
      <c r="B170" s="27" t="s">
        <v>16</v>
      </c>
      <c r="D170" s="23">
        <f>'Forshammar-Mg2Al'!D166</f>
        <v>0.26160104566823761</v>
      </c>
      <c r="F170">
        <f t="shared" si="32"/>
        <v>2.2573977940053394</v>
      </c>
      <c r="H170" s="2">
        <v>0.39</v>
      </c>
      <c r="I170" s="2">
        <v>1.6339999999999999</v>
      </c>
      <c r="J170" s="2">
        <f t="shared" si="28"/>
        <v>2.1569645182596924</v>
      </c>
      <c r="L170">
        <v>0.443</v>
      </c>
      <c r="M170">
        <v>1.6080000000000001</v>
      </c>
      <c r="N170" s="2">
        <f t="shared" si="29"/>
        <v>2.2020340553565223</v>
      </c>
      <c r="P170" s="11">
        <v>0.44700000000000001</v>
      </c>
      <c r="Q170" s="11">
        <v>1.6579999999999999</v>
      </c>
      <c r="R170" s="2">
        <f t="shared" si="30"/>
        <v>2.2573977940053394</v>
      </c>
    </row>
    <row r="171" spans="1:18" x14ac:dyDescent="0.35">
      <c r="A171" s="27" t="s">
        <v>71</v>
      </c>
      <c r="B171" s="27" t="s">
        <v>13</v>
      </c>
      <c r="D171" s="23">
        <f>'Forshammar-Mg2Al'!D167</f>
        <v>0.3433711857957718</v>
      </c>
      <c r="F171">
        <f t="shared" si="32"/>
        <v>2.1358176294480291</v>
      </c>
      <c r="H171" s="2">
        <v>0.39</v>
      </c>
      <c r="I171" s="2">
        <v>1.6339999999999999</v>
      </c>
      <c r="J171" s="2">
        <f t="shared" si="28"/>
        <v>2.0508878646190856</v>
      </c>
      <c r="L171">
        <v>0.443</v>
      </c>
      <c r="M171">
        <v>1.6080000000000001</v>
      </c>
      <c r="N171" s="2">
        <f t="shared" si="29"/>
        <v>2.0815418564775769</v>
      </c>
      <c r="P171" s="11">
        <v>0.44700000000000001</v>
      </c>
      <c r="Q171" s="11">
        <v>1.6579999999999999</v>
      </c>
      <c r="R171" s="2">
        <f t="shared" si="30"/>
        <v>2.1358176294480291</v>
      </c>
    </row>
    <row r="172" spans="1:18" x14ac:dyDescent="0.35">
      <c r="A172" s="27" t="s">
        <v>71</v>
      </c>
      <c r="B172" s="27" t="s">
        <v>13</v>
      </c>
      <c r="D172" s="23">
        <f>'Forshammar-Mg2Al'!D168</f>
        <v>0.3433711857957718</v>
      </c>
      <c r="F172">
        <f t="shared" si="32"/>
        <v>2.1358176294480291</v>
      </c>
      <c r="H172" s="2">
        <v>0.39</v>
      </c>
      <c r="I172" s="2">
        <v>1.6339999999999999</v>
      </c>
      <c r="J172" s="2">
        <f t="shared" si="28"/>
        <v>2.0508878646190856</v>
      </c>
      <c r="L172">
        <v>0.443</v>
      </c>
      <c r="M172">
        <v>1.6080000000000001</v>
      </c>
      <c r="N172" s="2">
        <f t="shared" si="29"/>
        <v>2.0815418564775769</v>
      </c>
      <c r="P172" s="11">
        <v>0.44700000000000001</v>
      </c>
      <c r="Q172" s="11">
        <v>1.6579999999999999</v>
      </c>
      <c r="R172" s="2">
        <f t="shared" si="30"/>
        <v>2.1358176294480291</v>
      </c>
    </row>
    <row r="173" spans="1:18" x14ac:dyDescent="0.35">
      <c r="A173" s="27"/>
      <c r="B173" s="27"/>
      <c r="D173" s="23"/>
      <c r="J173" t="s">
        <v>19</v>
      </c>
    </row>
    <row r="174" spans="1:18" x14ac:dyDescent="0.35">
      <c r="A174" s="30" t="s">
        <v>72</v>
      </c>
      <c r="B174" s="30" t="s">
        <v>10</v>
      </c>
      <c r="C174" t="str">
        <f>'Forshammar-Mg2Al'!C169</f>
        <v>Na</v>
      </c>
      <c r="D174" s="23">
        <f>'Forshammar-Mg2Al'!D169</f>
        <v>0.14430712016577937</v>
      </c>
      <c r="F174">
        <f>J174</f>
        <v>2.5080408180810023</v>
      </c>
      <c r="H174">
        <v>0.42</v>
      </c>
      <c r="I174">
        <v>1.6950000000000001</v>
      </c>
      <c r="J174" s="2">
        <f>I174-(H174*LN(D174))</f>
        <v>2.5080408180810023</v>
      </c>
    </row>
    <row r="175" spans="1:18" x14ac:dyDescent="0.35">
      <c r="A175" s="30" t="s">
        <v>72</v>
      </c>
      <c r="B175" s="30" t="s">
        <v>10</v>
      </c>
      <c r="D175" s="23">
        <f>'Forshammar-Mg2Al'!D170</f>
        <v>0.15330712016577938</v>
      </c>
      <c r="F175">
        <f t="shared" ref="F175:F182" si="33">J175</f>
        <v>2.4826310602533335</v>
      </c>
      <c r="H175">
        <v>0.42</v>
      </c>
      <c r="I175">
        <v>1.6950000000000001</v>
      </c>
      <c r="J175" s="2">
        <f t="shared" ref="J175:J182" si="34">I175-(H175*LN(D175))</f>
        <v>2.4826310602533335</v>
      </c>
    </row>
    <row r="176" spans="1:18" x14ac:dyDescent="0.35">
      <c r="A176" s="30" t="s">
        <v>72</v>
      </c>
      <c r="B176" s="30" t="s">
        <v>10</v>
      </c>
      <c r="D176" s="23">
        <f>'Forshammar-Mg2Al'!D171</f>
        <v>0.14430712016577937</v>
      </c>
      <c r="F176">
        <f t="shared" si="33"/>
        <v>2.5080408180810023</v>
      </c>
      <c r="H176">
        <v>0.42</v>
      </c>
      <c r="I176">
        <v>1.6950000000000001</v>
      </c>
      <c r="J176" s="2">
        <f t="shared" si="34"/>
        <v>2.5080408180810023</v>
      </c>
    </row>
    <row r="177" spans="1:10" x14ac:dyDescent="0.35">
      <c r="A177" s="30" t="s">
        <v>73</v>
      </c>
      <c r="B177" s="30" t="s">
        <v>11</v>
      </c>
      <c r="D177" s="23">
        <f>'Forshammar-Mg2Al'!D172</f>
        <v>6.8445618680230733E-2</v>
      </c>
      <c r="F177">
        <f t="shared" si="33"/>
        <v>2.8213206094936605</v>
      </c>
      <c r="H177">
        <v>0.42</v>
      </c>
      <c r="I177">
        <v>1.6950000000000001</v>
      </c>
      <c r="J177" s="2">
        <f t="shared" si="34"/>
        <v>2.8213206094936605</v>
      </c>
    </row>
    <row r="178" spans="1:10" x14ac:dyDescent="0.35">
      <c r="A178" s="30" t="s">
        <v>73</v>
      </c>
      <c r="B178" s="30" t="s">
        <v>11</v>
      </c>
      <c r="D178" s="23">
        <f>'Forshammar-Mg2Al'!D173</f>
        <v>6.8445618680230733E-2</v>
      </c>
      <c r="F178">
        <f t="shared" si="33"/>
        <v>2.8213206094936605</v>
      </c>
      <c r="H178">
        <v>0.42</v>
      </c>
      <c r="I178">
        <v>1.6950000000000001</v>
      </c>
      <c r="J178" s="2">
        <f t="shared" si="34"/>
        <v>2.8213206094936605</v>
      </c>
    </row>
    <row r="179" spans="1:10" x14ac:dyDescent="0.35">
      <c r="A179" s="30" t="s">
        <v>73</v>
      </c>
      <c r="B179" s="30" t="s">
        <v>11</v>
      </c>
      <c r="D179" s="23">
        <f>'Forshammar-Mg2Al'!D174</f>
        <v>6.8445618680230733E-2</v>
      </c>
      <c r="F179">
        <f t="shared" si="33"/>
        <v>2.8213206094936605</v>
      </c>
      <c r="H179">
        <v>0.42</v>
      </c>
      <c r="I179">
        <v>1.6950000000000001</v>
      </c>
      <c r="J179" s="2">
        <f t="shared" si="34"/>
        <v>2.8213206094936605</v>
      </c>
    </row>
    <row r="180" spans="1:10" x14ac:dyDescent="0.35">
      <c r="A180" s="30" t="s">
        <v>73</v>
      </c>
      <c r="B180" s="30" t="s">
        <v>12</v>
      </c>
      <c r="D180" s="23">
        <f>'Forshammar-Mg2Al'!D175</f>
        <v>8.7603378865748899E-2</v>
      </c>
      <c r="F180">
        <f t="shared" si="33"/>
        <v>2.7176729983078727</v>
      </c>
      <c r="H180">
        <v>0.42</v>
      </c>
      <c r="I180">
        <v>1.6950000000000001</v>
      </c>
      <c r="J180" s="2">
        <f t="shared" si="34"/>
        <v>2.7176729983078727</v>
      </c>
    </row>
    <row r="181" spans="1:10" x14ac:dyDescent="0.35">
      <c r="A181" s="30" t="s">
        <v>73</v>
      </c>
      <c r="B181" s="30" t="s">
        <v>12</v>
      </c>
      <c r="D181" s="23">
        <f>'Forshammar-Mg2Al'!D176</f>
        <v>8.7603378865748899E-2</v>
      </c>
      <c r="F181">
        <f t="shared" si="33"/>
        <v>2.7176729983078727</v>
      </c>
      <c r="H181">
        <v>0.42</v>
      </c>
      <c r="I181">
        <v>1.6950000000000001</v>
      </c>
      <c r="J181" s="2">
        <f t="shared" si="34"/>
        <v>2.7176729983078727</v>
      </c>
    </row>
    <row r="182" spans="1:10" x14ac:dyDescent="0.35">
      <c r="A182" s="30" t="s">
        <v>73</v>
      </c>
      <c r="B182" s="30" t="s">
        <v>12</v>
      </c>
      <c r="D182" s="23">
        <f>'Forshammar-Mg2Al'!D177</f>
        <v>8.7603378865748899E-2</v>
      </c>
      <c r="F182">
        <f t="shared" si="33"/>
        <v>2.7176729983078727</v>
      </c>
      <c r="H182">
        <v>0.42</v>
      </c>
      <c r="I182">
        <v>1.6950000000000001</v>
      </c>
      <c r="J182" s="2">
        <f t="shared" si="34"/>
        <v>2.7176729983078727</v>
      </c>
    </row>
    <row r="185" spans="1:10" x14ac:dyDescent="0.35">
      <c r="A185" t="s">
        <v>21</v>
      </c>
      <c r="B185" s="4">
        <v>1.6242000000000001</v>
      </c>
      <c r="D185">
        <f>(F2+F6+F10+F14+F18+F22)/6</f>
        <v>1.6245000000000001</v>
      </c>
      <c r="E185" s="4">
        <f>D185-B185</f>
        <v>2.9999999999996696E-4</v>
      </c>
    </row>
    <row r="186" spans="1:10" x14ac:dyDescent="0.35">
      <c r="A186" t="s">
        <v>22</v>
      </c>
      <c r="B186" s="4">
        <v>1.6394</v>
      </c>
      <c r="D186">
        <f>(F3+F7+F11+F15+F19+F23)/6</f>
        <v>1.64</v>
      </c>
      <c r="E186" s="4">
        <f t="shared" ref="E186:E211" si="35">D186-B186</f>
        <v>5.9999999999993392E-4</v>
      </c>
    </row>
    <row r="187" spans="1:10" x14ac:dyDescent="0.35">
      <c r="A187" t="s">
        <v>33</v>
      </c>
      <c r="B187" s="4">
        <v>1.6071</v>
      </c>
      <c r="D187">
        <f>(F4+F8+F12+F16+F20+F24)/6</f>
        <v>1.6065084543928752</v>
      </c>
      <c r="E187" s="4">
        <f t="shared" si="35"/>
        <v>-5.9154560712482152E-4</v>
      </c>
    </row>
    <row r="188" spans="1:10" x14ac:dyDescent="0.35">
      <c r="A188" t="s">
        <v>34</v>
      </c>
      <c r="B188" s="4">
        <v>1.607</v>
      </c>
      <c r="D188">
        <f>(F5+F9+F13+F17+F21+F25)/6</f>
        <v>1.6066</v>
      </c>
      <c r="E188" s="4">
        <f t="shared" si="35"/>
        <v>-3.9999999999995595E-4</v>
      </c>
    </row>
    <row r="189" spans="1:10" x14ac:dyDescent="0.35">
      <c r="A189" s="6" t="s">
        <v>159</v>
      </c>
      <c r="B189" s="4">
        <f>AVERAGE(B185:B188)</f>
        <v>1.6194250000000001</v>
      </c>
      <c r="D189" s="4">
        <f>AVERAGE(D185:D188)</f>
        <v>1.6194021135982188</v>
      </c>
      <c r="E189" s="4">
        <f t="shared" si="35"/>
        <v>-2.2886401781274657E-5</v>
      </c>
    </row>
    <row r="190" spans="1:10" x14ac:dyDescent="0.35">
      <c r="A190" t="s">
        <v>42</v>
      </c>
      <c r="B190" s="4">
        <v>1.365</v>
      </c>
      <c r="D190">
        <f>(F27+F30+F33+F36+F39+F42)/6</f>
        <v>1.3649483999325513</v>
      </c>
      <c r="E190" s="4">
        <f t="shared" si="35"/>
        <v>-5.1600067448642761E-5</v>
      </c>
    </row>
    <row r="191" spans="1:10" x14ac:dyDescent="0.35">
      <c r="A191" t="s">
        <v>43</v>
      </c>
      <c r="B191" s="4">
        <v>1.3794</v>
      </c>
      <c r="D191">
        <f>(F28+F31+F34+F37+F40+F43)/6</f>
        <v>1.3796999999999999</v>
      </c>
      <c r="E191" s="4">
        <f t="shared" si="35"/>
        <v>2.9999999999996696E-4</v>
      </c>
    </row>
    <row r="192" spans="1:10" x14ac:dyDescent="0.35">
      <c r="A192" t="s">
        <v>43</v>
      </c>
      <c r="B192" s="4">
        <v>1.3794</v>
      </c>
      <c r="D192">
        <f>(F29+F32+F35+F38+F41+F44)/6</f>
        <v>1.3796999999999999</v>
      </c>
      <c r="E192" s="4">
        <f t="shared" si="35"/>
        <v>2.9999999999996696E-4</v>
      </c>
    </row>
    <row r="193" spans="1:5" x14ac:dyDescent="0.35">
      <c r="A193" s="6" t="s">
        <v>160</v>
      </c>
      <c r="B193" s="4">
        <f>AVERAGE(B190:B192)</f>
        <v>1.3745999999999998</v>
      </c>
      <c r="D193" s="4">
        <f>AVERAGE(D190:D192)</f>
        <v>1.3747827999775171</v>
      </c>
      <c r="E193" s="4">
        <f t="shared" si="35"/>
        <v>1.8279997751724508E-4</v>
      </c>
    </row>
    <row r="194" spans="1:5" x14ac:dyDescent="0.35">
      <c r="A194" t="s">
        <v>39</v>
      </c>
      <c r="B194" s="4">
        <v>1.9888999999999999</v>
      </c>
      <c r="D194">
        <f>(F46+F52+F58+F64+F70+F76+F82+F88+F94+F100+F106+F112+F118+F124+F130+F136+F142+F148)/18</f>
        <v>1.9982672498606417</v>
      </c>
      <c r="E194" s="4">
        <f t="shared" si="35"/>
        <v>9.3672498606418575E-3</v>
      </c>
    </row>
    <row r="195" spans="1:5" x14ac:dyDescent="0.35">
      <c r="A195" t="s">
        <v>36</v>
      </c>
      <c r="B195" s="4">
        <v>1.8863000000000001</v>
      </c>
      <c r="D195">
        <f>(F47+F53+F59+F65+F71+F77+F83+F89+F95+F101+F107+F113+F119+F125+F131+F137+F143+F149)/18</f>
        <v>1.8951840280618084</v>
      </c>
      <c r="E195" s="4">
        <f t="shared" si="35"/>
        <v>8.8840280618083245E-3</v>
      </c>
    </row>
    <row r="196" spans="1:5" x14ac:dyDescent="0.35">
      <c r="A196" t="s">
        <v>37</v>
      </c>
      <c r="B196" s="4">
        <v>1.8984000000000001</v>
      </c>
      <c r="D196">
        <f>(F48+F54+F60+F66+F72+F78+F84+F90+F96+F102+F108+F114+F120+F126+F132+F138+F144+F150)/18</f>
        <v>1.9073410162076745</v>
      </c>
      <c r="E196" s="4">
        <f t="shared" si="35"/>
        <v>8.9410162076744015E-3</v>
      </c>
    </row>
    <row r="197" spans="1:5" x14ac:dyDescent="0.35">
      <c r="A197" t="s">
        <v>40</v>
      </c>
      <c r="B197" s="4">
        <v>1.9532</v>
      </c>
      <c r="D197">
        <f>(F49+F55+F61+F67+F73+F79+F85+F91+F97+F103+F109+F115+F121+F127+F133+F139+F145+F151)/18</f>
        <v>1.9623991112815153</v>
      </c>
      <c r="E197" s="4">
        <f t="shared" si="35"/>
        <v>9.1991112815152931E-3</v>
      </c>
    </row>
    <row r="198" spans="1:5" x14ac:dyDescent="0.35">
      <c r="A198" t="s">
        <v>38</v>
      </c>
      <c r="B198" s="4">
        <v>1.8922000000000001</v>
      </c>
      <c r="D198">
        <f>(F50+F56+F62+F68+F74+F80+F86+F92+F98+F104+F110+F116+F122+F128+F134+F140+F146+F152)/18</f>
        <v>1.9011118156701232</v>
      </c>
      <c r="E198" s="4">
        <f t="shared" si="35"/>
        <v>8.9118156701231133E-3</v>
      </c>
    </row>
    <row r="199" spans="1:5" x14ac:dyDescent="0.35">
      <c r="A199" t="s">
        <v>41</v>
      </c>
      <c r="B199" s="4">
        <v>1.921</v>
      </c>
      <c r="D199">
        <f>(F51+F57+F63+F69+F75+F81+F87+F99+F105+F111+F93+F117+F123+F129+F135+F141+F147+F153)/18</f>
        <v>1.9300474568768138</v>
      </c>
      <c r="E199" s="4">
        <f t="shared" si="35"/>
        <v>9.047456876813742E-3</v>
      </c>
    </row>
    <row r="200" spans="1:5" x14ac:dyDescent="0.35">
      <c r="A200" s="6" t="s">
        <v>161</v>
      </c>
      <c r="B200" s="4">
        <f>AVERAGE(B194:B199)</f>
        <v>1.9233333333333331</v>
      </c>
      <c r="D200" s="4">
        <f>AVERAGE(D194:D199)</f>
        <v>1.9323917796597627</v>
      </c>
      <c r="E200" s="4">
        <f t="shared" si="35"/>
        <v>9.0584463264296033E-3</v>
      </c>
    </row>
    <row r="201" spans="1:5" x14ac:dyDescent="0.35">
      <c r="A201" t="s">
        <v>24</v>
      </c>
      <c r="B201" s="4">
        <v>1.9894000000000001</v>
      </c>
      <c r="D201">
        <f t="shared" ref="D201:D206" si="36">(F155+F161+F167)/3</f>
        <v>2.0945892001719209</v>
      </c>
      <c r="E201" s="4">
        <f t="shared" si="35"/>
        <v>0.10518920017192079</v>
      </c>
    </row>
    <row r="202" spans="1:5" x14ac:dyDescent="0.35">
      <c r="A202" t="s">
        <v>23</v>
      </c>
      <c r="B202" s="4">
        <v>1.9911000000000001</v>
      </c>
      <c r="D202">
        <f t="shared" si="36"/>
        <v>2.0160437800672955</v>
      </c>
      <c r="E202" s="4">
        <f t="shared" si="35"/>
        <v>2.4943780067295362E-2</v>
      </c>
    </row>
    <row r="203" spans="1:5" x14ac:dyDescent="0.35">
      <c r="A203" t="s">
        <v>23</v>
      </c>
      <c r="B203" s="4">
        <v>1.9911000000000001</v>
      </c>
      <c r="D203">
        <f t="shared" si="36"/>
        <v>2.0160437800672955</v>
      </c>
      <c r="E203" s="4">
        <f t="shared" si="35"/>
        <v>2.4943780067295362E-2</v>
      </c>
    </row>
    <row r="204" spans="1:5" x14ac:dyDescent="0.35">
      <c r="A204" t="s">
        <v>25</v>
      </c>
      <c r="B204" s="4">
        <v>2.1107999999999998</v>
      </c>
      <c r="D204">
        <f t="shared" si="36"/>
        <v>2.1557146166923395</v>
      </c>
      <c r="E204" s="4">
        <f t="shared" si="35"/>
        <v>4.4914616692339759E-2</v>
      </c>
    </row>
    <row r="205" spans="1:5" x14ac:dyDescent="0.35">
      <c r="A205" t="s">
        <v>26</v>
      </c>
      <c r="B205" s="4">
        <v>1.9953000000000001</v>
      </c>
      <c r="D205">
        <f t="shared" si="36"/>
        <v>2.0352413883847866</v>
      </c>
      <c r="E205" s="4">
        <f t="shared" si="35"/>
        <v>3.9941388384786558E-2</v>
      </c>
    </row>
    <row r="206" spans="1:5" x14ac:dyDescent="0.35">
      <c r="A206" t="s">
        <v>26</v>
      </c>
      <c r="B206" s="4">
        <v>1.9953000000000001</v>
      </c>
      <c r="D206">
        <f t="shared" si="36"/>
        <v>2.0352413883847866</v>
      </c>
      <c r="E206" s="4">
        <f t="shared" si="35"/>
        <v>3.9941388384786558E-2</v>
      </c>
    </row>
    <row r="207" spans="1:5" x14ac:dyDescent="0.35">
      <c r="A207" s="6" t="s">
        <v>162</v>
      </c>
      <c r="B207" s="4">
        <f>AVERAGE(B201:B206)</f>
        <v>2.0121666666666669</v>
      </c>
      <c r="D207" s="4">
        <f>AVERAGE(D201:D206)</f>
        <v>2.0588123589614042</v>
      </c>
      <c r="E207" s="4">
        <f t="shared" si="35"/>
        <v>4.6645692294737362E-2</v>
      </c>
    </row>
    <row r="208" spans="1:5" x14ac:dyDescent="0.35">
      <c r="A208" t="s">
        <v>32</v>
      </c>
      <c r="B208" s="4">
        <v>2.488</v>
      </c>
      <c r="D208">
        <f>AVERAGE(F174:F176)</f>
        <v>2.4995708988051129</v>
      </c>
      <c r="E208" s="4">
        <f t="shared" si="35"/>
        <v>1.1570898805112861E-2</v>
      </c>
    </row>
    <row r="209" spans="1:5" x14ac:dyDescent="0.35">
      <c r="A209" s="6" t="s">
        <v>17</v>
      </c>
      <c r="B209" s="4">
        <v>2.8239999999999998</v>
      </c>
      <c r="D209">
        <f>AVERAGE(F177:F179)</f>
        <v>2.8213206094936605</v>
      </c>
      <c r="E209" s="4">
        <f t="shared" si="35"/>
        <v>-2.679390506339363E-3</v>
      </c>
    </row>
    <row r="210" spans="1:5" x14ac:dyDescent="0.35">
      <c r="A210" s="6" t="s">
        <v>18</v>
      </c>
      <c r="B210" s="4">
        <v>2.7389999999999999</v>
      </c>
      <c r="D210">
        <f>AVERAGE(F180:F182)</f>
        <v>2.7176729983078727</v>
      </c>
      <c r="E210" s="4">
        <f t="shared" si="35"/>
        <v>-2.1327001692127201E-2</v>
      </c>
    </row>
    <row r="211" spans="1:5" x14ac:dyDescent="0.35">
      <c r="A211" s="6" t="s">
        <v>158</v>
      </c>
      <c r="B211" s="4">
        <f>AVERAGE(B208:B210)</f>
        <v>2.683666666666666</v>
      </c>
      <c r="D211" s="4">
        <f>AVERAGE(D208:D210)</f>
        <v>2.6795215022022152</v>
      </c>
      <c r="E211" s="4">
        <f t="shared" si="35"/>
        <v>-4.1451644644507901E-3</v>
      </c>
    </row>
  </sheetData>
  <conditionalFormatting sqref="E185:E211">
    <cfRule type="cellIs" dxfId="113" priority="1" operator="lessThan">
      <formula>-0.001</formula>
    </cfRule>
    <cfRule type="cellIs" dxfId="112" priority="2" operator="greaterThan">
      <formula>0.001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A224C-C0C5-4711-9908-D1D473178552}">
  <dimension ref="A1:V312"/>
  <sheetViews>
    <sheetView topLeftCell="B136" zoomScaleNormal="100" workbookViewId="0">
      <selection activeCell="R157" sqref="R157"/>
    </sheetView>
  </sheetViews>
  <sheetFormatPr defaultRowHeight="14.5" x14ac:dyDescent="0.35"/>
  <cols>
    <col min="4" max="4" width="15.453125" bestFit="1" customWidth="1"/>
    <col min="7" max="7" width="9.453125" bestFit="1" customWidth="1"/>
    <col min="14" max="14" width="9.453125" bestFit="1" customWidth="1"/>
    <col min="32" max="32" width="15.453125" bestFit="1" customWidth="1"/>
  </cols>
  <sheetData>
    <row r="1" spans="1:22" s="12" customFormat="1" x14ac:dyDescent="0.35">
      <c r="A1" s="22" t="s">
        <v>0</v>
      </c>
      <c r="B1" s="22" t="s">
        <v>11</v>
      </c>
      <c r="C1" t="s">
        <v>35</v>
      </c>
      <c r="D1" s="23">
        <f>M$1</f>
        <v>0.99871547866099941</v>
      </c>
      <c r="E1" s="6"/>
      <c r="F1"/>
      <c r="G1"/>
      <c r="H1"/>
      <c r="I1"/>
      <c r="J1"/>
      <c r="K1"/>
      <c r="L1" t="s">
        <v>21</v>
      </c>
      <c r="M1" s="18">
        <f>O1+P1</f>
        <v>0.99871547866099941</v>
      </c>
      <c r="N1"/>
      <c r="O1" s="7">
        <v>0.99871547866099941</v>
      </c>
      <c r="P1" s="7"/>
      <c r="R1"/>
      <c r="S1"/>
    </row>
    <row r="2" spans="1:22" s="12" customFormat="1" x14ac:dyDescent="0.35">
      <c r="A2" s="22" t="s">
        <v>0</v>
      </c>
      <c r="B2" s="22" t="s">
        <v>12</v>
      </c>
      <c r="C2"/>
      <c r="D2" s="23">
        <f>M$2</f>
        <v>0.95970329941597765</v>
      </c>
      <c r="E2"/>
      <c r="F2"/>
      <c r="G2"/>
      <c r="H2"/>
      <c r="I2"/>
      <c r="J2"/>
      <c r="K2"/>
      <c r="L2" t="s">
        <v>22</v>
      </c>
      <c r="M2" s="18">
        <f>O2+P2</f>
        <v>0.95970329941597765</v>
      </c>
      <c r="N2"/>
      <c r="O2" s="7">
        <v>0.95970329941597765</v>
      </c>
      <c r="P2" s="7"/>
      <c r="R2"/>
      <c r="S2"/>
    </row>
    <row r="3" spans="1:22" s="12" customFormat="1" x14ac:dyDescent="0.35">
      <c r="A3" s="22" t="s">
        <v>0</v>
      </c>
      <c r="B3" s="22" t="s">
        <v>13</v>
      </c>
      <c r="C3"/>
      <c r="D3" s="23">
        <f>M$3</f>
        <v>1.0459916814346699</v>
      </c>
      <c r="E3"/>
      <c r="F3"/>
      <c r="G3"/>
      <c r="H3"/>
      <c r="I3"/>
      <c r="J3"/>
      <c r="K3"/>
      <c r="L3" t="s">
        <v>33</v>
      </c>
      <c r="M3" s="18">
        <f>O3+P3</f>
        <v>1.0459916814346699</v>
      </c>
      <c r="N3"/>
      <c r="O3" s="7">
        <v>1.03699168143467</v>
      </c>
      <c r="P3" s="7">
        <v>8.9999999999999993E-3</v>
      </c>
      <c r="R3"/>
      <c r="S3"/>
    </row>
    <row r="4" spans="1:22" s="12" customFormat="1" x14ac:dyDescent="0.35">
      <c r="A4" s="22" t="s">
        <v>0</v>
      </c>
      <c r="B4" s="22" t="s">
        <v>14</v>
      </c>
      <c r="C4"/>
      <c r="D4" s="23">
        <f>M$4</f>
        <v>1.0457455511595801</v>
      </c>
      <c r="E4"/>
      <c r="F4"/>
      <c r="G4"/>
      <c r="H4"/>
      <c r="I4"/>
      <c r="J4"/>
      <c r="K4"/>
      <c r="L4" t="s">
        <v>34</v>
      </c>
      <c r="M4" s="18">
        <f>O4+P4</f>
        <v>1.0457455511595801</v>
      </c>
      <c r="N4" s="5">
        <f>SUM(M1:M4)</f>
        <v>4.0501560106712269</v>
      </c>
      <c r="O4" s="7">
        <v>1.0457455511595801</v>
      </c>
      <c r="P4" s="7"/>
      <c r="S4"/>
    </row>
    <row r="5" spans="1:22" s="12" customFormat="1" x14ac:dyDescent="0.35">
      <c r="A5" s="22" t="s">
        <v>1</v>
      </c>
      <c r="B5" s="22" t="s">
        <v>11</v>
      </c>
      <c r="C5" t="s">
        <v>35</v>
      </c>
      <c r="D5" s="23">
        <f>M$1</f>
        <v>0.99871547866099941</v>
      </c>
      <c r="E5"/>
      <c r="F5"/>
      <c r="G5"/>
      <c r="H5"/>
      <c r="I5"/>
      <c r="J5"/>
      <c r="K5"/>
      <c r="L5"/>
      <c r="M5"/>
      <c r="N5"/>
      <c r="O5"/>
      <c r="S5"/>
    </row>
    <row r="6" spans="1:22" s="12" customFormat="1" x14ac:dyDescent="0.35">
      <c r="A6" s="22" t="s">
        <v>1</v>
      </c>
      <c r="B6" s="22" t="s">
        <v>12</v>
      </c>
      <c r="C6"/>
      <c r="D6" s="23">
        <f>M$2</f>
        <v>0.95970329941597765</v>
      </c>
      <c r="E6"/>
      <c r="F6"/>
      <c r="G6"/>
      <c r="H6"/>
      <c r="I6"/>
      <c r="J6"/>
      <c r="K6"/>
      <c r="L6"/>
      <c r="M6"/>
      <c r="N6"/>
      <c r="O6"/>
      <c r="S6"/>
    </row>
    <row r="7" spans="1:22" s="12" customFormat="1" x14ac:dyDescent="0.35">
      <c r="A7" s="22" t="s">
        <v>1</v>
      </c>
      <c r="B7" s="22" t="s">
        <v>13</v>
      </c>
      <c r="C7"/>
      <c r="D7" s="23">
        <f>M$3</f>
        <v>1.0459916814346699</v>
      </c>
      <c r="E7"/>
      <c r="F7"/>
      <c r="G7"/>
      <c r="H7"/>
      <c r="I7"/>
      <c r="J7"/>
      <c r="K7"/>
      <c r="L7"/>
      <c r="M7"/>
      <c r="N7"/>
      <c r="O7"/>
      <c r="S7"/>
      <c r="T7" s="8"/>
      <c r="U7" s="9"/>
      <c r="V7" s="13"/>
    </row>
    <row r="8" spans="1:22" s="12" customFormat="1" x14ac:dyDescent="0.35">
      <c r="A8" s="22" t="s">
        <v>1</v>
      </c>
      <c r="B8" s="22" t="s">
        <v>14</v>
      </c>
      <c r="C8"/>
      <c r="D8" s="23">
        <f>M$4</f>
        <v>1.0457455511595801</v>
      </c>
      <c r="E8"/>
      <c r="F8"/>
      <c r="G8"/>
      <c r="H8"/>
      <c r="I8"/>
      <c r="J8"/>
      <c r="K8"/>
      <c r="L8"/>
      <c r="M8"/>
      <c r="N8"/>
      <c r="O8"/>
      <c r="S8"/>
    </row>
    <row r="9" spans="1:22" s="12" customFormat="1" x14ac:dyDescent="0.35">
      <c r="A9" s="22" t="s">
        <v>2</v>
      </c>
      <c r="B9" s="22" t="s">
        <v>11</v>
      </c>
      <c r="C9" t="s">
        <v>35</v>
      </c>
      <c r="D9" s="23">
        <f>M$1</f>
        <v>0.99871547866099941</v>
      </c>
      <c r="E9"/>
      <c r="F9"/>
      <c r="G9"/>
      <c r="H9"/>
      <c r="I9"/>
      <c r="J9"/>
      <c r="K9"/>
      <c r="L9"/>
      <c r="M9"/>
      <c r="N9"/>
      <c r="O9"/>
      <c r="S9"/>
    </row>
    <row r="10" spans="1:22" s="12" customFormat="1" x14ac:dyDescent="0.35">
      <c r="A10" s="22" t="s">
        <v>2</v>
      </c>
      <c r="B10" s="22" t="s">
        <v>12</v>
      </c>
      <c r="C10"/>
      <c r="D10" s="23">
        <f>M$2</f>
        <v>0.95970329941597765</v>
      </c>
      <c r="E10"/>
      <c r="F10"/>
      <c r="G10"/>
      <c r="H10"/>
      <c r="I10"/>
      <c r="J10"/>
      <c r="K10"/>
      <c r="L10"/>
      <c r="M10"/>
      <c r="N10"/>
      <c r="O10"/>
      <c r="S10"/>
    </row>
    <row r="11" spans="1:22" s="12" customFormat="1" x14ac:dyDescent="0.35">
      <c r="A11" s="22" t="s">
        <v>2</v>
      </c>
      <c r="B11" s="22" t="s">
        <v>13</v>
      </c>
      <c r="C11"/>
      <c r="D11" s="23">
        <f>M$3</f>
        <v>1.0459916814346699</v>
      </c>
      <c r="E11"/>
      <c r="F11"/>
      <c r="G11"/>
      <c r="H11"/>
      <c r="I11"/>
      <c r="J11"/>
      <c r="K11"/>
      <c r="L11"/>
      <c r="M11"/>
      <c r="N11"/>
      <c r="O11"/>
      <c r="S11"/>
    </row>
    <row r="12" spans="1:22" s="12" customFormat="1" x14ac:dyDescent="0.35">
      <c r="A12" s="22" t="s">
        <v>2</v>
      </c>
      <c r="B12" s="22" t="s">
        <v>14</v>
      </c>
      <c r="C12"/>
      <c r="D12" s="23">
        <f>M$4</f>
        <v>1.0457455511595801</v>
      </c>
      <c r="E12"/>
      <c r="F12"/>
      <c r="G12"/>
      <c r="H12"/>
      <c r="I12"/>
      <c r="J12"/>
      <c r="K12"/>
      <c r="L12"/>
      <c r="M12"/>
      <c r="N12"/>
      <c r="O12"/>
      <c r="S12"/>
    </row>
    <row r="13" spans="1:22" s="12" customFormat="1" x14ac:dyDescent="0.35">
      <c r="A13" s="22" t="s">
        <v>3</v>
      </c>
      <c r="B13" s="22" t="s">
        <v>11</v>
      </c>
      <c r="C13" t="s">
        <v>35</v>
      </c>
      <c r="D13" s="23">
        <f>M$1</f>
        <v>0.99871547866099941</v>
      </c>
      <c r="E13"/>
      <c r="F13"/>
      <c r="G13"/>
      <c r="H13"/>
      <c r="I13"/>
      <c r="J13"/>
      <c r="K13"/>
      <c r="L13"/>
      <c r="M13"/>
      <c r="N13"/>
      <c r="O13"/>
      <c r="S13"/>
    </row>
    <row r="14" spans="1:22" s="12" customFormat="1" x14ac:dyDescent="0.35">
      <c r="A14" s="22" t="s">
        <v>3</v>
      </c>
      <c r="B14" s="22" t="s">
        <v>12</v>
      </c>
      <c r="C14"/>
      <c r="D14" s="23">
        <f>M$2</f>
        <v>0.95970329941597765</v>
      </c>
      <c r="E14"/>
      <c r="F14"/>
      <c r="G14"/>
      <c r="H14"/>
      <c r="I14"/>
      <c r="J14"/>
      <c r="K14"/>
      <c r="L14"/>
      <c r="M14"/>
      <c r="N14"/>
      <c r="O14"/>
      <c r="S14"/>
    </row>
    <row r="15" spans="1:22" s="12" customFormat="1" x14ac:dyDescent="0.35">
      <c r="A15" s="22" t="s">
        <v>3</v>
      </c>
      <c r="B15" s="22" t="s">
        <v>13</v>
      </c>
      <c r="C15"/>
      <c r="D15" s="23">
        <f>M$3</f>
        <v>1.0459916814346699</v>
      </c>
      <c r="E15"/>
      <c r="F15"/>
      <c r="G15"/>
      <c r="H15"/>
      <c r="I15"/>
      <c r="J15"/>
      <c r="K15"/>
      <c r="L15"/>
      <c r="M15"/>
      <c r="N15"/>
      <c r="O15"/>
      <c r="S15"/>
    </row>
    <row r="16" spans="1:22" s="12" customFormat="1" x14ac:dyDescent="0.35">
      <c r="A16" s="22" t="s">
        <v>3</v>
      </c>
      <c r="B16" s="22" t="s">
        <v>14</v>
      </c>
      <c r="C16"/>
      <c r="D16" s="23">
        <f>M$4</f>
        <v>1.0457455511595801</v>
      </c>
      <c r="E16"/>
      <c r="F16"/>
      <c r="G16"/>
      <c r="H16"/>
      <c r="I16"/>
      <c r="J16"/>
      <c r="K16"/>
      <c r="L16"/>
      <c r="M16"/>
      <c r="N16"/>
      <c r="O16"/>
      <c r="S16"/>
    </row>
    <row r="17" spans="1:22" s="12" customFormat="1" x14ac:dyDescent="0.35">
      <c r="A17" s="22" t="s">
        <v>4</v>
      </c>
      <c r="B17" s="22" t="s">
        <v>11</v>
      </c>
      <c r="C17" t="s">
        <v>35</v>
      </c>
      <c r="D17" s="23">
        <f>M$1</f>
        <v>0.99871547866099941</v>
      </c>
      <c r="E17"/>
      <c r="F17"/>
      <c r="G17"/>
      <c r="H17"/>
      <c r="I17"/>
      <c r="J17"/>
      <c r="K17"/>
      <c r="L17"/>
      <c r="M17"/>
      <c r="N17"/>
      <c r="O17"/>
      <c r="S17"/>
    </row>
    <row r="18" spans="1:22" s="12" customFormat="1" x14ac:dyDescent="0.35">
      <c r="A18" s="22" t="s">
        <v>4</v>
      </c>
      <c r="B18" s="22" t="s">
        <v>12</v>
      </c>
      <c r="C18"/>
      <c r="D18" s="23">
        <f>M$2</f>
        <v>0.95970329941597765</v>
      </c>
      <c r="E18"/>
      <c r="F18"/>
      <c r="G18"/>
      <c r="H18"/>
      <c r="I18"/>
      <c r="J18"/>
      <c r="K18"/>
      <c r="L18"/>
      <c r="M18"/>
      <c r="N18"/>
      <c r="O18"/>
      <c r="P18"/>
      <c r="S18"/>
    </row>
    <row r="19" spans="1:22" s="12" customFormat="1" x14ac:dyDescent="0.35">
      <c r="A19" s="22" t="s">
        <v>4</v>
      </c>
      <c r="B19" s="22" t="s">
        <v>13</v>
      </c>
      <c r="C19"/>
      <c r="D19" s="23">
        <f>M$3</f>
        <v>1.0459916814346699</v>
      </c>
      <c r="E19"/>
      <c r="F19"/>
      <c r="G19"/>
      <c r="H19"/>
      <c r="I19"/>
      <c r="J19"/>
      <c r="K19"/>
      <c r="L19"/>
      <c r="M19"/>
      <c r="N19"/>
      <c r="O19"/>
      <c r="P19"/>
      <c r="S19"/>
    </row>
    <row r="20" spans="1:22" s="12" customFormat="1" x14ac:dyDescent="0.35">
      <c r="A20" s="22" t="s">
        <v>4</v>
      </c>
      <c r="B20" s="22" t="s">
        <v>14</v>
      </c>
      <c r="C20"/>
      <c r="D20" s="23">
        <f>M$4</f>
        <v>1.0457455511595801</v>
      </c>
      <c r="E20"/>
      <c r="F20"/>
      <c r="G20"/>
      <c r="H20"/>
      <c r="I20"/>
      <c r="J20"/>
      <c r="K20"/>
      <c r="L20"/>
      <c r="M20"/>
      <c r="N20"/>
      <c r="O20"/>
      <c r="P20"/>
      <c r="S20"/>
      <c r="U20" s="14"/>
      <c r="V20" s="14"/>
    </row>
    <row r="21" spans="1:22" s="12" customFormat="1" x14ac:dyDescent="0.35">
      <c r="A21" s="22" t="s">
        <v>5</v>
      </c>
      <c r="B21" s="22" t="s">
        <v>11</v>
      </c>
      <c r="C21" t="s">
        <v>35</v>
      </c>
      <c r="D21" s="23">
        <f>M$1</f>
        <v>0.99871547866099941</v>
      </c>
      <c r="E21"/>
      <c r="F21"/>
      <c r="G21"/>
      <c r="H21"/>
      <c r="I21"/>
      <c r="J21"/>
      <c r="K21"/>
      <c r="L21"/>
      <c r="M21"/>
      <c r="N21"/>
      <c r="O21"/>
      <c r="P21"/>
      <c r="S21"/>
    </row>
    <row r="22" spans="1:22" s="12" customFormat="1" x14ac:dyDescent="0.35">
      <c r="A22" s="22" t="s">
        <v>5</v>
      </c>
      <c r="B22" s="22" t="s">
        <v>12</v>
      </c>
      <c r="C22"/>
      <c r="D22" s="23">
        <f>M$2</f>
        <v>0.95970329941597765</v>
      </c>
      <c r="E22"/>
      <c r="F22"/>
      <c r="G22"/>
      <c r="H22"/>
      <c r="I22"/>
      <c r="J22"/>
      <c r="K22"/>
      <c r="L22"/>
      <c r="M22"/>
      <c r="N22"/>
      <c r="O22"/>
      <c r="P22"/>
      <c r="S22"/>
    </row>
    <row r="23" spans="1:22" s="12" customFormat="1" x14ac:dyDescent="0.35">
      <c r="A23" s="22" t="s">
        <v>5</v>
      </c>
      <c r="B23" s="22" t="s">
        <v>13</v>
      </c>
      <c r="C23"/>
      <c r="D23" s="23">
        <f>M$3</f>
        <v>1.0459916814346699</v>
      </c>
      <c r="E23"/>
      <c r="F23"/>
      <c r="G23"/>
      <c r="H23"/>
      <c r="I23"/>
      <c r="J23"/>
      <c r="K23"/>
      <c r="L23"/>
      <c r="M23"/>
      <c r="N23"/>
      <c r="O23"/>
      <c r="P23"/>
      <c r="S23"/>
    </row>
    <row r="24" spans="1:22" s="12" customFormat="1" x14ac:dyDescent="0.35">
      <c r="A24" s="22" t="s">
        <v>5</v>
      </c>
      <c r="B24" s="22" t="s">
        <v>14</v>
      </c>
      <c r="C24"/>
      <c r="D24" s="23">
        <f>M$4</f>
        <v>1.0457455511595801</v>
      </c>
      <c r="E24"/>
      <c r="F24"/>
      <c r="G24"/>
      <c r="H24"/>
      <c r="I24"/>
      <c r="J24"/>
      <c r="K24"/>
      <c r="L24"/>
      <c r="M24"/>
      <c r="N24"/>
      <c r="O24"/>
      <c r="P24"/>
      <c r="S24"/>
    </row>
    <row r="25" spans="1:22" s="12" customFormat="1" x14ac:dyDescent="0.35">
      <c r="A25" s="1" t="s">
        <v>30</v>
      </c>
      <c r="B25" s="1" t="s">
        <v>10</v>
      </c>
      <c r="C25" t="s">
        <v>44</v>
      </c>
      <c r="D25" s="24">
        <f>N$25</f>
        <v>1.0199487502095992</v>
      </c>
      <c r="E25"/>
      <c r="F25"/>
      <c r="G25"/>
      <c r="H25"/>
      <c r="I25"/>
      <c r="J25"/>
      <c r="K25"/>
      <c r="L25" s="1" t="s">
        <v>30</v>
      </c>
      <c r="M25" s="1" t="s">
        <v>10</v>
      </c>
      <c r="N25" s="21">
        <f>P25+Q25</f>
        <v>1.0199487502095992</v>
      </c>
      <c r="O25"/>
      <c r="P25" s="24">
        <v>1.0169487502095993</v>
      </c>
      <c r="Q25" s="12">
        <v>3.0000000000000001E-3</v>
      </c>
      <c r="S25"/>
    </row>
    <row r="26" spans="1:22" s="12" customFormat="1" x14ac:dyDescent="0.35">
      <c r="A26" s="1" t="s">
        <v>30</v>
      </c>
      <c r="B26" s="1" t="s">
        <v>31</v>
      </c>
      <c r="C26"/>
      <c r="D26" s="24">
        <f>N$26</f>
        <v>0.97866231206463161</v>
      </c>
      <c r="E26"/>
      <c r="F26"/>
      <c r="G26"/>
      <c r="H26"/>
      <c r="I26"/>
      <c r="J26"/>
      <c r="K26"/>
      <c r="L26" s="1" t="s">
        <v>30</v>
      </c>
      <c r="M26" s="1" t="s">
        <v>31</v>
      </c>
      <c r="N26" s="21">
        <f t="shared" ref="N26:N27" si="0">P26+Q26</f>
        <v>0.97866231206463161</v>
      </c>
      <c r="O26"/>
      <c r="P26" s="24">
        <v>0.97866231206463161</v>
      </c>
      <c r="S26"/>
    </row>
    <row r="27" spans="1:22" s="12" customFormat="1" x14ac:dyDescent="0.35">
      <c r="A27" s="1" t="s">
        <v>30</v>
      </c>
      <c r="B27" s="1" t="s">
        <v>31</v>
      </c>
      <c r="C27"/>
      <c r="D27" s="24">
        <f>N$27</f>
        <v>0.97866231206463161</v>
      </c>
      <c r="E27"/>
      <c r="F27"/>
      <c r="G27"/>
      <c r="H27"/>
      <c r="I27"/>
      <c r="J27"/>
      <c r="K27"/>
      <c r="L27" s="1" t="s">
        <v>30</v>
      </c>
      <c r="M27" s="1" t="s">
        <v>31</v>
      </c>
      <c r="N27" s="21">
        <f t="shared" si="0"/>
        <v>0.97866231206463161</v>
      </c>
      <c r="O27"/>
      <c r="P27" s="24">
        <v>0.97866231206463161</v>
      </c>
      <c r="S27"/>
    </row>
    <row r="28" spans="1:22" s="12" customFormat="1" x14ac:dyDescent="0.35">
      <c r="A28" s="1" t="s">
        <v>47</v>
      </c>
      <c r="B28" s="1" t="s">
        <v>10</v>
      </c>
      <c r="C28" t="s">
        <v>44</v>
      </c>
      <c r="D28" s="24">
        <f>N$25</f>
        <v>1.0199487502095992</v>
      </c>
      <c r="E28"/>
      <c r="F28"/>
      <c r="G28"/>
      <c r="H28"/>
      <c r="I28"/>
      <c r="J28"/>
      <c r="K28"/>
      <c r="L28"/>
      <c r="M28"/>
      <c r="N28"/>
      <c r="O28"/>
      <c r="P28"/>
      <c r="S28"/>
    </row>
    <row r="29" spans="1:22" s="12" customFormat="1" x14ac:dyDescent="0.35">
      <c r="A29" s="1" t="s">
        <v>47</v>
      </c>
      <c r="B29" s="1" t="s">
        <v>31</v>
      </c>
      <c r="C29"/>
      <c r="D29" s="24">
        <f>N$26</f>
        <v>0.97866231206463161</v>
      </c>
      <c r="E29"/>
      <c r="F29"/>
      <c r="G29"/>
      <c r="H29"/>
      <c r="I29"/>
      <c r="J29"/>
      <c r="K29"/>
      <c r="L29"/>
      <c r="M29"/>
      <c r="N29"/>
      <c r="O29"/>
      <c r="P29"/>
      <c r="S29"/>
    </row>
    <row r="30" spans="1:22" s="12" customFormat="1" x14ac:dyDescent="0.35">
      <c r="A30" s="1" t="s">
        <v>47</v>
      </c>
      <c r="B30" s="1" t="s">
        <v>31</v>
      </c>
      <c r="C30"/>
      <c r="D30" s="24">
        <f>N$27</f>
        <v>0.97866231206463161</v>
      </c>
      <c r="E30"/>
      <c r="F30"/>
      <c r="G30"/>
      <c r="H30"/>
      <c r="I30"/>
      <c r="J30"/>
      <c r="K30"/>
      <c r="L30"/>
      <c r="M30"/>
      <c r="N30"/>
      <c r="O30"/>
      <c r="P30"/>
      <c r="S30"/>
    </row>
    <row r="31" spans="1:22" s="12" customFormat="1" x14ac:dyDescent="0.35">
      <c r="A31" s="1" t="s">
        <v>52</v>
      </c>
      <c r="B31" s="1" t="s">
        <v>10</v>
      </c>
      <c r="C31" t="s">
        <v>44</v>
      </c>
      <c r="D31" s="24">
        <f>N$25</f>
        <v>1.0199487502095992</v>
      </c>
      <c r="E31"/>
      <c r="F31"/>
      <c r="G31"/>
      <c r="H31"/>
      <c r="I31"/>
      <c r="J31"/>
      <c r="K31"/>
      <c r="L31"/>
      <c r="M31"/>
      <c r="N31"/>
      <c r="O31"/>
      <c r="P31"/>
      <c r="S31"/>
    </row>
    <row r="32" spans="1:22" s="12" customFormat="1" x14ac:dyDescent="0.35">
      <c r="A32" s="1" t="s">
        <v>52</v>
      </c>
      <c r="B32" s="1" t="s">
        <v>31</v>
      </c>
      <c r="C32"/>
      <c r="D32" s="24">
        <f>N$26</f>
        <v>0.97866231206463161</v>
      </c>
      <c r="E32"/>
      <c r="F32"/>
      <c r="G32"/>
      <c r="H32"/>
      <c r="I32"/>
      <c r="J32"/>
      <c r="K32"/>
      <c r="L32"/>
      <c r="M32"/>
      <c r="N32"/>
      <c r="O32"/>
      <c r="P32"/>
      <c r="S32"/>
    </row>
    <row r="33" spans="1:19" s="12" customFormat="1" x14ac:dyDescent="0.35">
      <c r="A33" s="1" t="s">
        <v>52</v>
      </c>
      <c r="B33" s="1" t="s">
        <v>31</v>
      </c>
      <c r="C33"/>
      <c r="D33" s="24">
        <f>N$27</f>
        <v>0.97866231206463161</v>
      </c>
      <c r="E33"/>
      <c r="F33"/>
      <c r="G33"/>
      <c r="H33"/>
      <c r="I33"/>
      <c r="J33"/>
      <c r="K33"/>
      <c r="L33"/>
      <c r="M33"/>
      <c r="N33"/>
      <c r="O33"/>
      <c r="P33"/>
      <c r="S33"/>
    </row>
    <row r="34" spans="1:19" s="12" customFormat="1" x14ac:dyDescent="0.35">
      <c r="A34" s="1" t="s">
        <v>74</v>
      </c>
      <c r="B34" s="1" t="s">
        <v>10</v>
      </c>
      <c r="C34" t="s">
        <v>44</v>
      </c>
      <c r="D34" s="24">
        <f>N$25</f>
        <v>1.0199487502095992</v>
      </c>
      <c r="E34"/>
      <c r="F34"/>
      <c r="G34"/>
      <c r="H34"/>
      <c r="I34"/>
      <c r="J34"/>
      <c r="K34"/>
      <c r="L34"/>
      <c r="M34"/>
      <c r="N34"/>
      <c r="O34"/>
      <c r="P34"/>
      <c r="S34"/>
    </row>
    <row r="35" spans="1:19" s="12" customFormat="1" x14ac:dyDescent="0.35">
      <c r="A35" s="1" t="s">
        <v>74</v>
      </c>
      <c r="B35" s="1" t="s">
        <v>31</v>
      </c>
      <c r="C35"/>
      <c r="D35" s="24">
        <f>N$26</f>
        <v>0.97866231206463161</v>
      </c>
      <c r="E35"/>
      <c r="F35"/>
      <c r="G35"/>
      <c r="H35"/>
      <c r="I35"/>
      <c r="J35"/>
      <c r="K35"/>
      <c r="L35"/>
      <c r="M35"/>
      <c r="N35"/>
      <c r="O35"/>
      <c r="P35"/>
      <c r="S35"/>
    </row>
    <row r="36" spans="1:19" s="12" customFormat="1" x14ac:dyDescent="0.35">
      <c r="A36" s="1" t="s">
        <v>74</v>
      </c>
      <c r="B36" s="1" t="s">
        <v>31</v>
      </c>
      <c r="C36"/>
      <c r="D36" s="24">
        <f>N$27</f>
        <v>0.97866231206463161</v>
      </c>
      <c r="E36"/>
      <c r="F36"/>
      <c r="G36"/>
      <c r="H36"/>
      <c r="I36"/>
      <c r="J36"/>
      <c r="K36"/>
      <c r="L36"/>
      <c r="M36"/>
      <c r="N36"/>
      <c r="O36"/>
      <c r="P36"/>
      <c r="S36"/>
    </row>
    <row r="37" spans="1:19" s="12" customFormat="1" x14ac:dyDescent="0.35">
      <c r="A37" s="1" t="s">
        <v>75</v>
      </c>
      <c r="B37" s="1" t="s">
        <v>10</v>
      </c>
      <c r="C37" t="s">
        <v>44</v>
      </c>
      <c r="D37" s="24">
        <f>N$25</f>
        <v>1.0199487502095992</v>
      </c>
      <c r="E37"/>
      <c r="F37"/>
      <c r="G37"/>
      <c r="H37"/>
      <c r="I37"/>
      <c r="J37"/>
      <c r="K37"/>
      <c r="L37"/>
      <c r="M37"/>
      <c r="N37"/>
      <c r="O37"/>
      <c r="P37"/>
      <c r="S37"/>
    </row>
    <row r="38" spans="1:19" s="12" customFormat="1" x14ac:dyDescent="0.35">
      <c r="A38" s="1" t="s">
        <v>75</v>
      </c>
      <c r="B38" s="1" t="s">
        <v>31</v>
      </c>
      <c r="C38"/>
      <c r="D38" s="24">
        <f>N$26</f>
        <v>0.97866231206463161</v>
      </c>
      <c r="E38"/>
      <c r="F38"/>
      <c r="G38"/>
      <c r="H38"/>
      <c r="I38"/>
      <c r="J38"/>
      <c r="K38"/>
      <c r="L38"/>
      <c r="M38"/>
      <c r="N38"/>
      <c r="O38"/>
      <c r="P38"/>
      <c r="S38"/>
    </row>
    <row r="39" spans="1:19" s="12" customFormat="1" x14ac:dyDescent="0.35">
      <c r="A39" s="1" t="s">
        <v>75</v>
      </c>
      <c r="B39" s="1" t="s">
        <v>31</v>
      </c>
      <c r="C39"/>
      <c r="D39" s="24">
        <f>N$27</f>
        <v>0.97866231206463161</v>
      </c>
      <c r="E39"/>
      <c r="F39"/>
      <c r="G39"/>
      <c r="H39"/>
      <c r="I39"/>
      <c r="J39"/>
      <c r="K39"/>
      <c r="L39"/>
      <c r="M39"/>
      <c r="N39"/>
      <c r="O39"/>
      <c r="P39"/>
      <c r="S39"/>
    </row>
    <row r="40" spans="1:19" s="12" customFormat="1" x14ac:dyDescent="0.35">
      <c r="A40" s="1" t="s">
        <v>76</v>
      </c>
      <c r="B40" s="1" t="s">
        <v>10</v>
      </c>
      <c r="C40" t="s">
        <v>44</v>
      </c>
      <c r="D40" s="24">
        <f>N$25</f>
        <v>1.0199487502095992</v>
      </c>
      <c r="E40"/>
      <c r="F40"/>
      <c r="G40"/>
      <c r="H40"/>
      <c r="I40"/>
      <c r="J40"/>
      <c r="K40"/>
      <c r="L40"/>
      <c r="M40"/>
      <c r="N40"/>
      <c r="O40"/>
      <c r="P40"/>
      <c r="S40"/>
    </row>
    <row r="41" spans="1:19" s="12" customFormat="1" x14ac:dyDescent="0.35">
      <c r="A41" s="1" t="s">
        <v>76</v>
      </c>
      <c r="B41" s="1" t="s">
        <v>31</v>
      </c>
      <c r="C41"/>
      <c r="D41" s="24">
        <f>N$26</f>
        <v>0.97866231206463161</v>
      </c>
      <c r="E41"/>
      <c r="F41"/>
      <c r="G41"/>
      <c r="H41"/>
      <c r="I41"/>
      <c r="J41"/>
      <c r="K41"/>
      <c r="L41"/>
      <c r="M41"/>
      <c r="N41"/>
      <c r="O41"/>
      <c r="P41"/>
      <c r="S41"/>
    </row>
    <row r="42" spans="1:19" s="12" customFormat="1" x14ac:dyDescent="0.35">
      <c r="A42" s="1" t="s">
        <v>76</v>
      </c>
      <c r="B42" s="1" t="s">
        <v>31</v>
      </c>
      <c r="C42"/>
      <c r="D42" s="24">
        <f>N$27</f>
        <v>0.97866231206463161</v>
      </c>
      <c r="E42"/>
      <c r="F42"/>
      <c r="G42"/>
      <c r="H42"/>
      <c r="I42"/>
      <c r="J42"/>
      <c r="K42"/>
      <c r="L42"/>
      <c r="M42"/>
      <c r="N42"/>
      <c r="O42"/>
      <c r="P42"/>
      <c r="S42"/>
    </row>
    <row r="43" spans="1:19" s="12" customFormat="1" x14ac:dyDescent="0.35">
      <c r="A43" s="25" t="s">
        <v>53</v>
      </c>
      <c r="B43" s="25" t="s">
        <v>16</v>
      </c>
      <c r="C43" t="s">
        <v>28</v>
      </c>
      <c r="D43" s="26">
        <f>IF(C43="Al",N$43,N$50)</f>
        <v>0.2839220801541476</v>
      </c>
      <c r="E43"/>
      <c r="F43"/>
      <c r="G43"/>
      <c r="H43"/>
      <c r="I43"/>
      <c r="K43" t="s">
        <v>27</v>
      </c>
      <c r="L43" t="s">
        <v>50</v>
      </c>
      <c r="M43" t="s">
        <v>16</v>
      </c>
      <c r="N43" s="21">
        <f>P43+Q43</f>
        <v>0.42821748477161148</v>
      </c>
      <c r="O43" s="16"/>
      <c r="P43" s="17">
        <v>0.42821748477161148</v>
      </c>
    </row>
    <row r="44" spans="1:19" s="12" customFormat="1" x14ac:dyDescent="0.35">
      <c r="A44" s="25" t="s">
        <v>53</v>
      </c>
      <c r="B44" s="25" t="s">
        <v>13</v>
      </c>
      <c r="C44"/>
      <c r="D44" s="26">
        <f>IF(C43="Al",N$44,N$51)</f>
        <v>0.36536529266073814</v>
      </c>
      <c r="E44"/>
      <c r="F44"/>
      <c r="G44"/>
      <c r="H44"/>
      <c r="I44"/>
      <c r="K44"/>
      <c r="L44"/>
      <c r="M44" t="s">
        <v>13</v>
      </c>
      <c r="N44" s="21">
        <f t="shared" ref="N44:N48" si="1">P44+Q44</f>
        <v>0.55530426073901928</v>
      </c>
      <c r="O44" s="15"/>
      <c r="P44" s="17">
        <v>0.55530426073901928</v>
      </c>
    </row>
    <row r="45" spans="1:19" s="12" customFormat="1" x14ac:dyDescent="0.35">
      <c r="A45" s="25" t="s">
        <v>53</v>
      </c>
      <c r="B45" s="25" t="s">
        <v>14</v>
      </c>
      <c r="C45"/>
      <c r="D45" s="26">
        <f>IF(C43="Al",N$45,N$52)</f>
        <v>0.35465838380316944</v>
      </c>
      <c r="E45"/>
      <c r="F45"/>
      <c r="G45"/>
      <c r="H45"/>
      <c r="I45"/>
      <c r="K45"/>
      <c r="L45"/>
      <c r="M45" t="s">
        <v>14</v>
      </c>
      <c r="N45" s="21">
        <f t="shared" si="1"/>
        <v>0.53854280279231548</v>
      </c>
      <c r="O45" s="15"/>
      <c r="P45" s="17">
        <v>0.53854280279231548</v>
      </c>
    </row>
    <row r="46" spans="1:19" s="12" customFormat="1" x14ac:dyDescent="0.35">
      <c r="A46" s="25" t="s">
        <v>53</v>
      </c>
      <c r="B46" s="25" t="s">
        <v>48</v>
      </c>
      <c r="C46"/>
      <c r="D46" s="26">
        <f>IF(C43="Al",N$46,N$53)</f>
        <v>0.30996298202151712</v>
      </c>
      <c r="E46"/>
      <c r="F46"/>
      <c r="G46"/>
      <c r="H46"/>
      <c r="I46"/>
      <c r="K46"/>
      <c r="L46"/>
      <c r="M46" t="s">
        <v>48</v>
      </c>
      <c r="N46" s="21">
        <f t="shared" si="1"/>
        <v>0.46874505158163876</v>
      </c>
      <c r="O46"/>
      <c r="P46" s="17">
        <v>0.46874505158163876</v>
      </c>
    </row>
    <row r="47" spans="1:19" s="12" customFormat="1" x14ac:dyDescent="0.35">
      <c r="A47" s="25" t="s">
        <v>53</v>
      </c>
      <c r="B47" s="25" t="s">
        <v>31</v>
      </c>
      <c r="C47"/>
      <c r="D47" s="26">
        <f>IF(C43="Al",N$47,N$54)</f>
        <v>0.36010478236927446</v>
      </c>
      <c r="E47"/>
      <c r="F47"/>
      <c r="G47"/>
      <c r="H47"/>
      <c r="I47"/>
      <c r="K47"/>
      <c r="L47"/>
      <c r="M47" t="s">
        <v>31</v>
      </c>
      <c r="N47" s="21">
        <f t="shared" si="1"/>
        <v>0.54706713537137552</v>
      </c>
      <c r="O47" s="20"/>
      <c r="P47" s="17">
        <v>0.54706713537137552</v>
      </c>
    </row>
    <row r="48" spans="1:19" s="12" customFormat="1" x14ac:dyDescent="0.35">
      <c r="A48" s="25" t="s">
        <v>53</v>
      </c>
      <c r="B48" s="25" t="s">
        <v>49</v>
      </c>
      <c r="C48"/>
      <c r="D48" s="26">
        <f>IF(C43="Al",N$48,N$55)</f>
        <v>0.33549353305859436</v>
      </c>
      <c r="E48"/>
      <c r="F48"/>
      <c r="G48"/>
      <c r="H48"/>
      <c r="I48"/>
      <c r="K48"/>
      <c r="L48"/>
      <c r="M48" t="s">
        <v>49</v>
      </c>
      <c r="N48" s="21">
        <f t="shared" si="1"/>
        <v>0.50857940615180453</v>
      </c>
      <c r="O48" s="20">
        <v>3.0502119973354</v>
      </c>
      <c r="P48" s="17">
        <v>0.50857940615180453</v>
      </c>
    </row>
    <row r="49" spans="1:19" s="12" customFormat="1" x14ac:dyDescent="0.35">
      <c r="A49" s="25" t="s">
        <v>54</v>
      </c>
      <c r="B49" s="25" t="s">
        <v>16</v>
      </c>
      <c r="C49" t="s">
        <v>27</v>
      </c>
      <c r="D49" s="26">
        <f>IF(C49="Al",N$43,N$50)</f>
        <v>0.42821748477161148</v>
      </c>
      <c r="E49"/>
      <c r="F49"/>
      <c r="G49"/>
      <c r="H49"/>
      <c r="I49"/>
      <c r="K49"/>
      <c r="L49"/>
      <c r="M49"/>
      <c r="N49" s="20">
        <f>SUM(N43:N48)</f>
        <v>3.0464561414077647</v>
      </c>
      <c r="O49" s="15"/>
      <c r="P49" s="15"/>
    </row>
    <row r="50" spans="1:19" s="12" customFormat="1" x14ac:dyDescent="0.35">
      <c r="A50" s="25" t="s">
        <v>54</v>
      </c>
      <c r="B50" s="25" t="s">
        <v>13</v>
      </c>
      <c r="C50"/>
      <c r="D50" s="26">
        <f>IF(C49="Al",N$44,N$51)</f>
        <v>0.55530426073901928</v>
      </c>
      <c r="E50"/>
      <c r="F50"/>
      <c r="G50"/>
      <c r="H50"/>
      <c r="I50"/>
      <c r="K50" t="s">
        <v>28</v>
      </c>
      <c r="L50" t="s">
        <v>50</v>
      </c>
      <c r="M50" t="s">
        <v>16</v>
      </c>
      <c r="N50" s="21">
        <f>P50+Q50</f>
        <v>0.2839220801541476</v>
      </c>
      <c r="O50" s="15"/>
      <c r="P50" s="17">
        <v>0.2839220801541476</v>
      </c>
    </row>
    <row r="51" spans="1:19" s="12" customFormat="1" x14ac:dyDescent="0.35">
      <c r="A51" s="25" t="s">
        <v>54</v>
      </c>
      <c r="B51" s="25" t="s">
        <v>14</v>
      </c>
      <c r="C51"/>
      <c r="D51" s="26">
        <f>IF(C49="Al",N$45,N$52)</f>
        <v>0.53854280279231548</v>
      </c>
      <c r="E51"/>
      <c r="F51"/>
      <c r="G51"/>
      <c r="H51"/>
      <c r="I51"/>
      <c r="K51"/>
      <c r="L51"/>
      <c r="M51" t="s">
        <v>13</v>
      </c>
      <c r="N51" s="21">
        <f t="shared" ref="N51:N55" si="2">P51+Q51</f>
        <v>0.36536529266073814</v>
      </c>
      <c r="O51" s="15"/>
      <c r="P51" s="17">
        <v>0.36536529266073814</v>
      </c>
    </row>
    <row r="52" spans="1:19" s="12" customFormat="1" x14ac:dyDescent="0.35">
      <c r="A52" s="25" t="s">
        <v>54</v>
      </c>
      <c r="B52" s="25" t="s">
        <v>48</v>
      </c>
      <c r="C52"/>
      <c r="D52" s="26">
        <f>IF(C49="Al",N$46,N$53)</f>
        <v>0.46874505158163876</v>
      </c>
      <c r="E52"/>
      <c r="F52"/>
      <c r="G52"/>
      <c r="H52"/>
      <c r="I52"/>
      <c r="K52"/>
      <c r="L52"/>
      <c r="M52" t="s">
        <v>14</v>
      </c>
      <c r="N52" s="21">
        <f t="shared" si="2"/>
        <v>0.35465838380316944</v>
      </c>
      <c r="O52" s="15"/>
      <c r="P52" s="17">
        <v>0.35465838380316944</v>
      </c>
    </row>
    <row r="53" spans="1:19" s="12" customFormat="1" x14ac:dyDescent="0.35">
      <c r="A53" s="25" t="s">
        <v>54</v>
      </c>
      <c r="B53" s="25" t="s">
        <v>31</v>
      </c>
      <c r="C53"/>
      <c r="D53" s="26">
        <f>IF(C49="Al",N$47,N$54)</f>
        <v>0.54706713537137552</v>
      </c>
      <c r="E53"/>
      <c r="F53"/>
      <c r="G53"/>
      <c r="H53"/>
      <c r="I53"/>
      <c r="K53"/>
      <c r="L53"/>
      <c r="M53" t="s">
        <v>48</v>
      </c>
      <c r="N53" s="21">
        <f t="shared" si="2"/>
        <v>0.30996298202151712</v>
      </c>
      <c r="O53" s="20"/>
      <c r="P53" s="17">
        <v>0.30996298202151712</v>
      </c>
    </row>
    <row r="54" spans="1:19" s="12" customFormat="1" x14ac:dyDescent="0.35">
      <c r="A54" s="25" t="s">
        <v>54</v>
      </c>
      <c r="B54" s="25" t="s">
        <v>49</v>
      </c>
      <c r="C54"/>
      <c r="D54" s="26">
        <f>IF(C49="Al",N$48,N$55)</f>
        <v>0.50857940615180453</v>
      </c>
      <c r="E54"/>
      <c r="F54"/>
      <c r="G54"/>
      <c r="H54"/>
      <c r="I54"/>
      <c r="K54" s="6"/>
      <c r="L54" s="6"/>
      <c r="M54" t="s">
        <v>31</v>
      </c>
      <c r="N54" s="21">
        <f t="shared" si="2"/>
        <v>0.36010478236927446</v>
      </c>
      <c r="P54" s="17">
        <v>0.36010478236927446</v>
      </c>
    </row>
    <row r="55" spans="1:19" s="12" customFormat="1" x14ac:dyDescent="0.35">
      <c r="A55" s="25" t="s">
        <v>55</v>
      </c>
      <c r="B55" s="25" t="s">
        <v>16</v>
      </c>
      <c r="C55" t="s">
        <v>27</v>
      </c>
      <c r="D55" s="26">
        <f>IF(C55="Al",N$43,N$50)</f>
        <v>0.42821748477161148</v>
      </c>
      <c r="E55"/>
      <c r="F55"/>
      <c r="G55"/>
      <c r="H55"/>
      <c r="I55"/>
      <c r="K55"/>
      <c r="L55"/>
      <c r="M55" t="s">
        <v>49</v>
      </c>
      <c r="N55" s="21">
        <f t="shared" si="2"/>
        <v>0.33549353305859436</v>
      </c>
      <c r="O55" s="20">
        <v>2.0119239581516735</v>
      </c>
      <c r="P55" s="17">
        <v>0.33549353305859436</v>
      </c>
    </row>
    <row r="56" spans="1:19" s="12" customFormat="1" x14ac:dyDescent="0.35">
      <c r="A56" s="25" t="s">
        <v>55</v>
      </c>
      <c r="B56" s="25" t="s">
        <v>13</v>
      </c>
      <c r="C56"/>
      <c r="D56" s="26">
        <f>IF(C55="Al",N$44,N$51)</f>
        <v>0.55530426073901928</v>
      </c>
      <c r="E56"/>
      <c r="F56"/>
      <c r="G56"/>
      <c r="H56"/>
      <c r="I56"/>
      <c r="J56"/>
      <c r="K56"/>
      <c r="L56"/>
      <c r="M56"/>
      <c r="N56" s="3">
        <f>SUM(N50:N55)</f>
        <v>2.0095070540674409</v>
      </c>
      <c r="O56"/>
      <c r="P56"/>
      <c r="S56"/>
    </row>
    <row r="57" spans="1:19" s="12" customFormat="1" x14ac:dyDescent="0.35">
      <c r="A57" s="25" t="s">
        <v>55</v>
      </c>
      <c r="B57" s="25" t="s">
        <v>14</v>
      </c>
      <c r="C57"/>
      <c r="D57" s="26">
        <f>IF(C55="Al",N$45,N$52)</f>
        <v>0.53854280279231548</v>
      </c>
      <c r="E57"/>
      <c r="F57"/>
      <c r="G57"/>
      <c r="H57"/>
      <c r="I57"/>
      <c r="J57"/>
      <c r="K57"/>
      <c r="L57"/>
      <c r="M57"/>
      <c r="N57"/>
      <c r="O57"/>
      <c r="P57"/>
      <c r="S57"/>
    </row>
    <row r="58" spans="1:19" s="12" customFormat="1" x14ac:dyDescent="0.35">
      <c r="A58" s="25" t="s">
        <v>55</v>
      </c>
      <c r="B58" s="25" t="s">
        <v>48</v>
      </c>
      <c r="C58"/>
      <c r="D58" s="26">
        <f>IF(C55="Al",N$46,N$53)</f>
        <v>0.46874505158163876</v>
      </c>
      <c r="E58"/>
      <c r="F58"/>
      <c r="G58"/>
      <c r="H58"/>
      <c r="I58"/>
      <c r="J58"/>
      <c r="K58"/>
      <c r="L58"/>
      <c r="M58"/>
      <c r="N58"/>
      <c r="O58"/>
      <c r="P58"/>
      <c r="S58"/>
    </row>
    <row r="59" spans="1:19" s="12" customFormat="1" x14ac:dyDescent="0.35">
      <c r="A59" s="25" t="s">
        <v>55</v>
      </c>
      <c r="B59" s="25" t="s">
        <v>31</v>
      </c>
      <c r="C59"/>
      <c r="D59" s="26">
        <f>IF(C55="Al",N$47,N$54)</f>
        <v>0.54706713537137552</v>
      </c>
      <c r="E59"/>
      <c r="F59"/>
      <c r="G59"/>
      <c r="H59"/>
      <c r="I59"/>
      <c r="J59"/>
      <c r="K59"/>
      <c r="L59"/>
      <c r="M59"/>
      <c r="N59"/>
      <c r="O59"/>
      <c r="P59"/>
      <c r="S59"/>
    </row>
    <row r="60" spans="1:19" s="12" customFormat="1" x14ac:dyDescent="0.35">
      <c r="A60" s="25" t="s">
        <v>55</v>
      </c>
      <c r="B60" s="25" t="s">
        <v>49</v>
      </c>
      <c r="C60"/>
      <c r="D60" s="26">
        <f>IF(C55="Al",N$48,N$55)</f>
        <v>0.50857940615180453</v>
      </c>
      <c r="E60"/>
      <c r="F60"/>
      <c r="G60"/>
      <c r="H60"/>
      <c r="I60"/>
      <c r="J60"/>
      <c r="K60"/>
      <c r="L60"/>
      <c r="M60"/>
      <c r="N60"/>
      <c r="O60"/>
      <c r="P60"/>
      <c r="S60"/>
    </row>
    <row r="61" spans="1:19" s="12" customFormat="1" x14ac:dyDescent="0.35">
      <c r="A61" s="25" t="s">
        <v>56</v>
      </c>
      <c r="B61" s="25" t="s">
        <v>16</v>
      </c>
      <c r="C61" t="s">
        <v>27</v>
      </c>
      <c r="D61" s="26">
        <f>IF(C61="Al",N$43,N$50)</f>
        <v>0.42821748477161148</v>
      </c>
      <c r="E61"/>
      <c r="F61"/>
      <c r="G61"/>
      <c r="H61"/>
      <c r="I61"/>
      <c r="J61"/>
      <c r="K61"/>
      <c r="L61"/>
      <c r="M61"/>
      <c r="N61"/>
      <c r="O61"/>
      <c r="P61"/>
      <c r="S61"/>
    </row>
    <row r="62" spans="1:19" s="12" customFormat="1" x14ac:dyDescent="0.35">
      <c r="A62" s="25" t="s">
        <v>56</v>
      </c>
      <c r="B62" s="25" t="s">
        <v>13</v>
      </c>
      <c r="C62"/>
      <c r="D62" s="26">
        <f>IF(C61="Al",N$44,N$51)</f>
        <v>0.55530426073901928</v>
      </c>
      <c r="E62"/>
      <c r="F62"/>
      <c r="G62"/>
      <c r="H62"/>
      <c r="I62"/>
      <c r="J62"/>
      <c r="K62"/>
      <c r="L62"/>
      <c r="M62"/>
      <c r="N62"/>
      <c r="O62"/>
      <c r="P62"/>
      <c r="S62"/>
    </row>
    <row r="63" spans="1:19" s="12" customFormat="1" x14ac:dyDescent="0.35">
      <c r="A63" s="25" t="s">
        <v>56</v>
      </c>
      <c r="B63" s="25" t="s">
        <v>14</v>
      </c>
      <c r="C63"/>
      <c r="D63" s="26">
        <f>IF(C61="Al",N$45,N$52)</f>
        <v>0.53854280279231548</v>
      </c>
      <c r="E63"/>
      <c r="F63"/>
      <c r="G63"/>
      <c r="H63"/>
      <c r="I63"/>
      <c r="J63"/>
      <c r="K63"/>
      <c r="L63"/>
      <c r="M63"/>
      <c r="N63"/>
      <c r="O63"/>
      <c r="P63"/>
      <c r="S63"/>
    </row>
    <row r="64" spans="1:19" s="12" customFormat="1" x14ac:dyDescent="0.35">
      <c r="A64" s="25" t="s">
        <v>56</v>
      </c>
      <c r="B64" s="25" t="s">
        <v>48</v>
      </c>
      <c r="C64"/>
      <c r="D64" s="26">
        <f>IF(C61="Al",N$46,N$53)</f>
        <v>0.46874505158163876</v>
      </c>
      <c r="E64"/>
      <c r="F64"/>
      <c r="G64"/>
      <c r="H64"/>
      <c r="I64"/>
      <c r="J64"/>
      <c r="K64"/>
      <c r="L64"/>
      <c r="M64"/>
      <c r="N64"/>
      <c r="O64"/>
      <c r="P64"/>
      <c r="S64"/>
    </row>
    <row r="65" spans="1:19" s="12" customFormat="1" x14ac:dyDescent="0.35">
      <c r="A65" s="25" t="s">
        <v>56</v>
      </c>
      <c r="B65" s="25" t="s">
        <v>31</v>
      </c>
      <c r="C65"/>
      <c r="D65" s="26">
        <f>IF(C61="Al",N$47,N$54)</f>
        <v>0.54706713537137552</v>
      </c>
      <c r="E65"/>
      <c r="F65"/>
      <c r="G65"/>
      <c r="H65"/>
      <c r="I65"/>
      <c r="J65"/>
      <c r="K65"/>
      <c r="L65"/>
      <c r="M65"/>
      <c r="N65"/>
      <c r="O65"/>
      <c r="P65"/>
      <c r="S65"/>
    </row>
    <row r="66" spans="1:19" s="12" customFormat="1" x14ac:dyDescent="0.35">
      <c r="A66" s="25" t="s">
        <v>56</v>
      </c>
      <c r="B66" s="25" t="s">
        <v>49</v>
      </c>
      <c r="C66"/>
      <c r="D66" s="26">
        <f>IF(C61="Al",N$48,N$55)</f>
        <v>0.50857940615180453</v>
      </c>
      <c r="E66"/>
      <c r="F66"/>
      <c r="G66"/>
      <c r="H66"/>
      <c r="I66"/>
      <c r="J66"/>
      <c r="K66"/>
      <c r="L66"/>
      <c r="M66"/>
      <c r="N66"/>
      <c r="O66"/>
      <c r="P66"/>
      <c r="S66"/>
    </row>
    <row r="67" spans="1:19" s="12" customFormat="1" x14ac:dyDescent="0.35">
      <c r="A67" s="25" t="s">
        <v>57</v>
      </c>
      <c r="B67" s="25" t="s">
        <v>16</v>
      </c>
      <c r="C67" t="s">
        <v>27</v>
      </c>
      <c r="D67" s="26">
        <f>IF(C67="Al",N$43,N$50)</f>
        <v>0.42821748477161148</v>
      </c>
      <c r="E67"/>
      <c r="F67"/>
      <c r="G67"/>
      <c r="H67"/>
      <c r="I67"/>
      <c r="J67"/>
      <c r="K67"/>
      <c r="L67"/>
      <c r="M67"/>
      <c r="N67"/>
      <c r="O67"/>
      <c r="P67"/>
      <c r="S67"/>
    </row>
    <row r="68" spans="1:19" s="12" customFormat="1" x14ac:dyDescent="0.35">
      <c r="A68" s="25" t="s">
        <v>57</v>
      </c>
      <c r="B68" s="25" t="s">
        <v>13</v>
      </c>
      <c r="C68"/>
      <c r="D68" s="26">
        <f>IF(C67="Al",N$44,N$51)</f>
        <v>0.55530426073901928</v>
      </c>
      <c r="E68"/>
      <c r="F68"/>
      <c r="G68"/>
      <c r="H68"/>
      <c r="I68"/>
      <c r="J68"/>
      <c r="K68"/>
      <c r="L68"/>
      <c r="M68"/>
      <c r="N68"/>
      <c r="O68"/>
      <c r="P68"/>
      <c r="S68"/>
    </row>
    <row r="69" spans="1:19" s="12" customFormat="1" x14ac:dyDescent="0.35">
      <c r="A69" s="25" t="s">
        <v>57</v>
      </c>
      <c r="B69" s="25" t="s">
        <v>14</v>
      </c>
      <c r="C69"/>
      <c r="D69" s="26">
        <f>IF(C67="Al",N$45,N$52)</f>
        <v>0.53854280279231548</v>
      </c>
      <c r="E69"/>
      <c r="F69"/>
      <c r="G69"/>
      <c r="H69"/>
      <c r="I69"/>
      <c r="J69"/>
      <c r="K69"/>
      <c r="L69"/>
      <c r="M69"/>
      <c r="N69"/>
      <c r="O69"/>
      <c r="P69"/>
      <c r="S69"/>
    </row>
    <row r="70" spans="1:19" s="12" customFormat="1" x14ac:dyDescent="0.35">
      <c r="A70" s="25" t="s">
        <v>57</v>
      </c>
      <c r="B70" s="25" t="s">
        <v>48</v>
      </c>
      <c r="C70"/>
      <c r="D70" s="26">
        <f>IF(C67="Al",N$46,N$53)</f>
        <v>0.46874505158163876</v>
      </c>
      <c r="E70"/>
      <c r="F70"/>
      <c r="G70"/>
      <c r="H70"/>
      <c r="I70"/>
      <c r="J70"/>
      <c r="K70"/>
      <c r="L70"/>
      <c r="M70"/>
      <c r="N70"/>
      <c r="O70"/>
      <c r="P70"/>
      <c r="S70"/>
    </row>
    <row r="71" spans="1:19" s="12" customFormat="1" x14ac:dyDescent="0.35">
      <c r="A71" s="25" t="s">
        <v>57</v>
      </c>
      <c r="B71" s="25" t="s">
        <v>31</v>
      </c>
      <c r="C71"/>
      <c r="D71" s="26">
        <f>IF(C67="Al",N$47,N$54)</f>
        <v>0.54706713537137552</v>
      </c>
      <c r="E71"/>
      <c r="F71"/>
      <c r="G71"/>
      <c r="H71"/>
      <c r="I71"/>
      <c r="J71"/>
      <c r="K71"/>
      <c r="L71"/>
      <c r="M71"/>
      <c r="N71"/>
      <c r="O71"/>
      <c r="P71"/>
      <c r="S71"/>
    </row>
    <row r="72" spans="1:19" s="12" customFormat="1" x14ac:dyDescent="0.35">
      <c r="A72" s="25" t="s">
        <v>57</v>
      </c>
      <c r="B72" s="25" t="s">
        <v>49</v>
      </c>
      <c r="C72"/>
      <c r="D72" s="26">
        <f>IF(C67="Al",N$48,N$55)</f>
        <v>0.50857940615180453</v>
      </c>
      <c r="E72"/>
      <c r="F72"/>
      <c r="G72"/>
      <c r="H72"/>
      <c r="I72"/>
      <c r="J72"/>
      <c r="K72"/>
      <c r="L72"/>
      <c r="M72"/>
      <c r="N72"/>
      <c r="O72"/>
      <c r="P72"/>
      <c r="S72"/>
    </row>
    <row r="73" spans="1:19" s="12" customFormat="1" x14ac:dyDescent="0.35">
      <c r="A73" s="25" t="s">
        <v>58</v>
      </c>
      <c r="B73" s="25" t="s">
        <v>16</v>
      </c>
      <c r="C73" t="s">
        <v>28</v>
      </c>
      <c r="D73" s="26">
        <f>IF(C73="Al",N$43,N$50)</f>
        <v>0.2839220801541476</v>
      </c>
      <c r="E73"/>
      <c r="F73"/>
      <c r="G73"/>
      <c r="H73"/>
      <c r="I73"/>
      <c r="J73"/>
      <c r="K73"/>
      <c r="L73"/>
      <c r="M73"/>
      <c r="N73"/>
      <c r="O73"/>
      <c r="P73"/>
      <c r="S73"/>
    </row>
    <row r="74" spans="1:19" s="12" customFormat="1" x14ac:dyDescent="0.35">
      <c r="A74" s="25" t="s">
        <v>58</v>
      </c>
      <c r="B74" s="25" t="s">
        <v>13</v>
      </c>
      <c r="C74"/>
      <c r="D74" s="26">
        <f>IF(C73="Al",N$44,N$51)</f>
        <v>0.36536529266073814</v>
      </c>
      <c r="E74"/>
      <c r="F74"/>
      <c r="G74"/>
      <c r="H74"/>
      <c r="I74"/>
      <c r="J74"/>
      <c r="K74"/>
      <c r="L74"/>
      <c r="M74"/>
      <c r="N74"/>
      <c r="O74"/>
      <c r="P74"/>
      <c r="S74"/>
    </row>
    <row r="75" spans="1:19" s="12" customFormat="1" x14ac:dyDescent="0.35">
      <c r="A75" s="25" t="s">
        <v>58</v>
      </c>
      <c r="B75" s="25" t="s">
        <v>14</v>
      </c>
      <c r="C75"/>
      <c r="D75" s="26">
        <f>IF(C73="Al",N$45,N$52)</f>
        <v>0.35465838380316944</v>
      </c>
      <c r="E75"/>
      <c r="F75"/>
      <c r="G75"/>
      <c r="H75"/>
      <c r="I75"/>
      <c r="J75"/>
      <c r="K75"/>
      <c r="L75"/>
      <c r="M75"/>
      <c r="N75"/>
      <c r="O75"/>
      <c r="P75"/>
      <c r="S75"/>
    </row>
    <row r="76" spans="1:19" s="12" customFormat="1" x14ac:dyDescent="0.35">
      <c r="A76" s="25" t="s">
        <v>58</v>
      </c>
      <c r="B76" s="25" t="s">
        <v>48</v>
      </c>
      <c r="C76"/>
      <c r="D76" s="26">
        <f>IF(C73="Al",N$46,N$53)</f>
        <v>0.30996298202151712</v>
      </c>
      <c r="E76"/>
      <c r="F76"/>
      <c r="G76"/>
      <c r="H76"/>
      <c r="I76"/>
      <c r="J76"/>
      <c r="K76" s="6"/>
      <c r="L76" s="6"/>
      <c r="M76" s="6"/>
      <c r="N76" s="6"/>
      <c r="O76" s="6"/>
      <c r="P76" s="6"/>
      <c r="S76" s="6"/>
    </row>
    <row r="77" spans="1:19" s="12" customFormat="1" x14ac:dyDescent="0.35">
      <c r="A77" s="25" t="s">
        <v>58</v>
      </c>
      <c r="B77" s="25" t="s">
        <v>31</v>
      </c>
      <c r="C77"/>
      <c r="D77" s="26">
        <f>IF(C73="Al",N$47,N$54)</f>
        <v>0.36010478236927446</v>
      </c>
      <c r="E77"/>
      <c r="F77"/>
      <c r="G77"/>
      <c r="H77"/>
      <c r="I77"/>
      <c r="J77"/>
      <c r="K77" s="6"/>
      <c r="L77" s="6"/>
      <c r="M77" s="6"/>
      <c r="N77" s="6"/>
      <c r="O77" s="6"/>
      <c r="P77" s="6"/>
      <c r="S77" s="6"/>
    </row>
    <row r="78" spans="1:19" s="12" customFormat="1" x14ac:dyDescent="0.35">
      <c r="A78" s="25" t="s">
        <v>58</v>
      </c>
      <c r="B78" s="25" t="s">
        <v>49</v>
      </c>
      <c r="C78"/>
      <c r="D78" s="26">
        <f>IF(C73="Al",N$48,N$55)</f>
        <v>0.33549353305859436</v>
      </c>
      <c r="E78"/>
      <c r="F78"/>
      <c r="G78"/>
      <c r="H78"/>
      <c r="I78"/>
      <c r="J78"/>
      <c r="K78" s="6"/>
      <c r="L78" s="6"/>
      <c r="M78" s="6"/>
      <c r="N78" s="6"/>
      <c r="O78" s="6"/>
      <c r="P78" s="6"/>
      <c r="S78" s="6"/>
    </row>
    <row r="79" spans="1:19" s="12" customFormat="1" x14ac:dyDescent="0.35">
      <c r="A79" s="25" t="s">
        <v>59</v>
      </c>
      <c r="B79" s="25" t="s">
        <v>16</v>
      </c>
      <c r="C79" t="s">
        <v>27</v>
      </c>
      <c r="D79" s="26">
        <f>IF(C79="Al",N$43,N$50)</f>
        <v>0.42821748477161148</v>
      </c>
      <c r="E79"/>
      <c r="F79"/>
      <c r="G79"/>
      <c r="H79"/>
      <c r="I79"/>
      <c r="K79" s="6"/>
      <c r="L79" s="6"/>
      <c r="M79" s="6"/>
      <c r="N79" s="19"/>
      <c r="O79" s="36"/>
    </row>
    <row r="80" spans="1:19" s="12" customFormat="1" x14ac:dyDescent="0.35">
      <c r="A80" s="25" t="s">
        <v>59</v>
      </c>
      <c r="B80" s="25" t="s">
        <v>13</v>
      </c>
      <c r="C80"/>
      <c r="D80" s="26">
        <f>IF(C79="Al",N$44,N$51)</f>
        <v>0.55530426073901928</v>
      </c>
      <c r="E80"/>
      <c r="F80"/>
      <c r="G80"/>
      <c r="H80"/>
      <c r="I80"/>
      <c r="K80" s="6"/>
      <c r="L80" s="6"/>
      <c r="M80" s="6"/>
      <c r="N80" s="19"/>
    </row>
    <row r="81" spans="1:19" s="12" customFormat="1" x14ac:dyDescent="0.35">
      <c r="A81" s="25" t="s">
        <v>59</v>
      </c>
      <c r="B81" s="25" t="s">
        <v>14</v>
      </c>
      <c r="C81"/>
      <c r="D81" s="26">
        <f>IF(C79="Al",N$45,N$52)</f>
        <v>0.53854280279231548</v>
      </c>
      <c r="E81"/>
      <c r="F81"/>
      <c r="G81"/>
      <c r="H81"/>
      <c r="I81"/>
      <c r="K81" s="6"/>
      <c r="L81" s="6"/>
      <c r="M81" s="6"/>
      <c r="N81" s="19"/>
    </row>
    <row r="82" spans="1:19" s="12" customFormat="1" x14ac:dyDescent="0.35">
      <c r="A82" s="25" t="s">
        <v>59</v>
      </c>
      <c r="B82" s="25" t="s">
        <v>48</v>
      </c>
      <c r="C82"/>
      <c r="D82" s="26">
        <f>IF(C79="Al",N$46,N$53)</f>
        <v>0.46874505158163876</v>
      </c>
      <c r="E82"/>
      <c r="F82"/>
      <c r="G82"/>
      <c r="H82"/>
      <c r="I82"/>
      <c r="K82" s="6"/>
      <c r="L82" s="6"/>
      <c r="M82" s="6"/>
      <c r="N82" s="19"/>
      <c r="O82" s="6"/>
    </row>
    <row r="83" spans="1:19" s="12" customFormat="1" x14ac:dyDescent="0.35">
      <c r="A83" s="25" t="s">
        <v>59</v>
      </c>
      <c r="B83" s="25" t="s">
        <v>31</v>
      </c>
      <c r="C83"/>
      <c r="D83" s="26">
        <f>IF(C79="Al",N$47,N$54)</f>
        <v>0.54706713537137552</v>
      </c>
      <c r="E83"/>
      <c r="F83"/>
      <c r="G83"/>
      <c r="H83"/>
      <c r="I83"/>
      <c r="K83" s="6"/>
      <c r="L83" s="6"/>
      <c r="M83" s="6"/>
      <c r="N83" s="19"/>
      <c r="O83" s="21"/>
    </row>
    <row r="84" spans="1:19" s="12" customFormat="1" x14ac:dyDescent="0.35">
      <c r="A84" s="25" t="s">
        <v>59</v>
      </c>
      <c r="B84" s="25" t="s">
        <v>49</v>
      </c>
      <c r="C84"/>
      <c r="D84" s="26">
        <f>IF(C79="Al",N$48,N$55)</f>
        <v>0.50857940615180453</v>
      </c>
      <c r="E84"/>
      <c r="F84"/>
      <c r="G84"/>
      <c r="H84"/>
      <c r="I84"/>
      <c r="K84" s="6"/>
      <c r="L84" s="6"/>
      <c r="M84" s="6"/>
      <c r="N84" s="19"/>
      <c r="O84" s="21"/>
    </row>
    <row r="85" spans="1:19" s="12" customFormat="1" x14ac:dyDescent="0.35">
      <c r="A85" s="25" t="s">
        <v>60</v>
      </c>
      <c r="B85" s="25" t="s">
        <v>16</v>
      </c>
      <c r="C85" t="s">
        <v>28</v>
      </c>
      <c r="D85" s="26">
        <f>IF(C85="Al",N$43,N$50)</f>
        <v>0.2839220801541476</v>
      </c>
      <c r="E85"/>
      <c r="F85"/>
      <c r="G85"/>
      <c r="H85"/>
      <c r="I85"/>
      <c r="K85" s="6"/>
      <c r="L85" s="6"/>
      <c r="M85" s="6"/>
    </row>
    <row r="86" spans="1:19" s="12" customFormat="1" x14ac:dyDescent="0.35">
      <c r="A86" s="25" t="s">
        <v>60</v>
      </c>
      <c r="B86" s="25" t="s">
        <v>13</v>
      </c>
      <c r="C86"/>
      <c r="D86" s="26">
        <f>IF(C85="Al",N$44,N$51)</f>
        <v>0.36536529266073814</v>
      </c>
      <c r="E86"/>
      <c r="F86"/>
      <c r="G86"/>
      <c r="H86"/>
      <c r="I86"/>
      <c r="K86" s="6"/>
      <c r="L86" s="6"/>
      <c r="M86" s="6"/>
      <c r="N86" s="19"/>
    </row>
    <row r="87" spans="1:19" s="12" customFormat="1" x14ac:dyDescent="0.35">
      <c r="A87" s="25" t="s">
        <v>60</v>
      </c>
      <c r="B87" s="25" t="s">
        <v>14</v>
      </c>
      <c r="C87"/>
      <c r="D87" s="26">
        <f>IF(C85="Al",N$45,N$52)</f>
        <v>0.35465838380316944</v>
      </c>
      <c r="E87"/>
      <c r="F87"/>
      <c r="G87"/>
      <c r="H87"/>
      <c r="I87"/>
      <c r="K87" s="6"/>
      <c r="L87" s="6"/>
      <c r="M87" s="6"/>
      <c r="N87" s="19"/>
    </row>
    <row r="88" spans="1:19" s="12" customFormat="1" x14ac:dyDescent="0.35">
      <c r="A88" s="25" t="s">
        <v>60</v>
      </c>
      <c r="B88" s="25" t="s">
        <v>48</v>
      </c>
      <c r="C88"/>
      <c r="D88" s="26">
        <f>IF(C85="Al",N$46,N$53)</f>
        <v>0.30996298202151712</v>
      </c>
      <c r="E88"/>
      <c r="F88"/>
      <c r="G88"/>
      <c r="H88"/>
      <c r="I88"/>
      <c r="K88" s="6"/>
      <c r="L88" s="6"/>
      <c r="M88" s="6"/>
      <c r="N88" s="19"/>
    </row>
    <row r="89" spans="1:19" s="12" customFormat="1" x14ac:dyDescent="0.35">
      <c r="A89" s="25" t="s">
        <v>60</v>
      </c>
      <c r="B89" s="25" t="s">
        <v>31</v>
      </c>
      <c r="C89"/>
      <c r="D89" s="26">
        <f>IF(C85="Al",N$47,N$54)</f>
        <v>0.36010478236927446</v>
      </c>
      <c r="E89"/>
      <c r="F89"/>
      <c r="G89"/>
      <c r="H89"/>
      <c r="I89"/>
      <c r="K89" s="6"/>
      <c r="L89" s="6"/>
      <c r="M89" s="6"/>
      <c r="N89" s="19"/>
      <c r="O89" s="21"/>
    </row>
    <row r="90" spans="1:19" s="12" customFormat="1" x14ac:dyDescent="0.35">
      <c r="A90" s="25" t="s">
        <v>60</v>
      </c>
      <c r="B90" s="25" t="s">
        <v>49</v>
      </c>
      <c r="C90"/>
      <c r="D90" s="26">
        <f>IF(C85="Al",N$48,N$55)</f>
        <v>0.33549353305859436</v>
      </c>
      <c r="E90"/>
      <c r="F90"/>
      <c r="G90"/>
      <c r="H90"/>
      <c r="I90"/>
      <c r="K90" s="6"/>
      <c r="L90" s="6"/>
      <c r="M90" s="6"/>
      <c r="N90" s="19"/>
    </row>
    <row r="91" spans="1:19" s="12" customFormat="1" x14ac:dyDescent="0.35">
      <c r="A91" s="25" t="s">
        <v>61</v>
      </c>
      <c r="B91" s="25" t="s">
        <v>16</v>
      </c>
      <c r="C91" t="s">
        <v>27</v>
      </c>
      <c r="D91" s="26">
        <f>IF(C91="Al",N$43,N$50)</f>
        <v>0.42821748477161148</v>
      </c>
      <c r="E91"/>
      <c r="F91"/>
      <c r="G91"/>
      <c r="H91"/>
      <c r="I91"/>
      <c r="K91" s="6"/>
      <c r="L91" s="6"/>
      <c r="M91" s="6"/>
      <c r="N91" s="19"/>
      <c r="O91" s="21"/>
    </row>
    <row r="92" spans="1:19" s="12" customFormat="1" x14ac:dyDescent="0.35">
      <c r="A92" s="25" t="s">
        <v>61</v>
      </c>
      <c r="B92" s="25" t="s">
        <v>13</v>
      </c>
      <c r="C92"/>
      <c r="D92" s="26">
        <f>IF(C91="Al",N$44,N$51)</f>
        <v>0.55530426073901928</v>
      </c>
      <c r="E92"/>
      <c r="F92"/>
      <c r="G92"/>
      <c r="H92"/>
      <c r="I92"/>
      <c r="J92"/>
      <c r="K92" s="6"/>
      <c r="L92" s="6"/>
      <c r="M92" s="6"/>
      <c r="N92" s="6"/>
      <c r="O92" s="6"/>
      <c r="P92" s="6"/>
      <c r="S92" s="6"/>
    </row>
    <row r="93" spans="1:19" s="12" customFormat="1" x14ac:dyDescent="0.35">
      <c r="A93" s="25" t="s">
        <v>61</v>
      </c>
      <c r="B93" s="25" t="s">
        <v>14</v>
      </c>
      <c r="C93"/>
      <c r="D93" s="26">
        <f>IF(C91="Al",N$45,N$52)</f>
        <v>0.53854280279231548</v>
      </c>
      <c r="E93"/>
      <c r="F93"/>
      <c r="G93"/>
      <c r="H93"/>
      <c r="I93"/>
      <c r="J93"/>
      <c r="K93" s="6"/>
      <c r="L93" s="6"/>
      <c r="M93" s="6"/>
      <c r="N93" s="6"/>
      <c r="O93" s="6"/>
      <c r="P93" s="6"/>
      <c r="S93" s="6"/>
    </row>
    <row r="94" spans="1:19" s="12" customFormat="1" x14ac:dyDescent="0.35">
      <c r="A94" s="25" t="s">
        <v>61</v>
      </c>
      <c r="B94" s="25" t="s">
        <v>48</v>
      </c>
      <c r="C94"/>
      <c r="D94" s="26">
        <f>IF(C91="Al",N$46,N$53)</f>
        <v>0.46874505158163876</v>
      </c>
      <c r="E94"/>
      <c r="F94"/>
      <c r="G94"/>
      <c r="H94"/>
      <c r="I94"/>
      <c r="J94"/>
      <c r="K94" s="6"/>
      <c r="L94" s="6"/>
      <c r="M94" s="6"/>
      <c r="N94" s="6"/>
      <c r="O94" s="6"/>
      <c r="P94" s="6"/>
      <c r="S94" s="6"/>
    </row>
    <row r="95" spans="1:19" s="12" customFormat="1" x14ac:dyDescent="0.35">
      <c r="A95" s="25" t="s">
        <v>61</v>
      </c>
      <c r="B95" s="25" t="s">
        <v>31</v>
      </c>
      <c r="C95"/>
      <c r="D95" s="26">
        <f>IF(C91="Al",N$47,N$54)</f>
        <v>0.54706713537137552</v>
      </c>
      <c r="E95"/>
      <c r="F95"/>
      <c r="G95"/>
      <c r="H95"/>
      <c r="I95"/>
      <c r="J95"/>
      <c r="K95" s="6"/>
      <c r="L95" s="6"/>
      <c r="M95" s="6"/>
      <c r="N95" s="6"/>
      <c r="O95" s="6"/>
      <c r="P95" s="6"/>
      <c r="S95" s="6"/>
    </row>
    <row r="96" spans="1:19" s="12" customFormat="1" x14ac:dyDescent="0.35">
      <c r="A96" s="25" t="s">
        <v>61</v>
      </c>
      <c r="B96" s="25" t="s">
        <v>49</v>
      </c>
      <c r="C96"/>
      <c r="D96" s="26">
        <f>IF(C91="Al",N$48,N$55)</f>
        <v>0.50857940615180453</v>
      </c>
      <c r="E96"/>
      <c r="F96"/>
      <c r="G96"/>
      <c r="H96"/>
      <c r="I96"/>
      <c r="J96"/>
      <c r="K96" s="6"/>
      <c r="L96" s="6"/>
      <c r="M96" s="6"/>
      <c r="N96" s="6"/>
      <c r="O96" s="6"/>
      <c r="P96" s="6"/>
      <c r="S96" s="6"/>
    </row>
    <row r="97" spans="1:19" s="12" customFormat="1" x14ac:dyDescent="0.35">
      <c r="A97" s="25" t="s">
        <v>62</v>
      </c>
      <c r="B97" s="25" t="s">
        <v>16</v>
      </c>
      <c r="C97" t="s">
        <v>27</v>
      </c>
      <c r="D97" s="26">
        <f>IF(C97="Al",N$43,N$50)</f>
        <v>0.42821748477161148</v>
      </c>
      <c r="E97"/>
      <c r="F97"/>
      <c r="G97"/>
      <c r="H97"/>
      <c r="I97"/>
      <c r="J97"/>
      <c r="K97" s="6"/>
      <c r="L97" s="6"/>
      <c r="M97" s="6"/>
      <c r="N97" s="6"/>
      <c r="O97" s="6"/>
      <c r="P97" s="6"/>
      <c r="S97" s="6"/>
    </row>
    <row r="98" spans="1:19" s="12" customFormat="1" x14ac:dyDescent="0.35">
      <c r="A98" s="25" t="s">
        <v>62</v>
      </c>
      <c r="B98" s="25" t="s">
        <v>13</v>
      </c>
      <c r="C98"/>
      <c r="D98" s="26">
        <f>IF(C97="Al",N$44,N$51)</f>
        <v>0.55530426073901928</v>
      </c>
      <c r="E98"/>
      <c r="F98"/>
      <c r="G98"/>
      <c r="H98"/>
      <c r="I98"/>
      <c r="J98"/>
      <c r="K98" s="6"/>
      <c r="L98" s="6"/>
      <c r="M98" s="6"/>
      <c r="N98" s="6"/>
      <c r="O98" s="6"/>
      <c r="P98" s="6"/>
      <c r="S98" s="6"/>
    </row>
    <row r="99" spans="1:19" s="12" customFormat="1" x14ac:dyDescent="0.35">
      <c r="A99" s="25" t="s">
        <v>62</v>
      </c>
      <c r="B99" s="25" t="s">
        <v>14</v>
      </c>
      <c r="C99"/>
      <c r="D99" s="26">
        <f>IF(C97="Al",N$45,N$52)</f>
        <v>0.53854280279231548</v>
      </c>
      <c r="E99"/>
      <c r="F99"/>
      <c r="G99"/>
      <c r="H99"/>
      <c r="I99"/>
      <c r="J99"/>
      <c r="K99" s="6"/>
      <c r="L99" s="6"/>
      <c r="M99" s="6"/>
      <c r="N99" s="6"/>
      <c r="O99" s="6"/>
      <c r="P99" s="6"/>
      <c r="S99" s="6"/>
    </row>
    <row r="100" spans="1:19" s="12" customFormat="1" x14ac:dyDescent="0.35">
      <c r="A100" s="25" t="s">
        <v>62</v>
      </c>
      <c r="B100" s="25" t="s">
        <v>48</v>
      </c>
      <c r="C100"/>
      <c r="D100" s="26">
        <f>IF(C97="Al",N$46,N$53)</f>
        <v>0.46874505158163876</v>
      </c>
      <c r="E100"/>
      <c r="F100"/>
      <c r="G100"/>
      <c r="H100"/>
      <c r="I100"/>
      <c r="J100"/>
      <c r="K100" s="6"/>
      <c r="L100" s="6"/>
      <c r="M100" s="6"/>
      <c r="N100" s="6"/>
      <c r="O100" s="6"/>
      <c r="P100" s="6"/>
      <c r="S100" s="6"/>
    </row>
    <row r="101" spans="1:19" s="12" customFormat="1" x14ac:dyDescent="0.35">
      <c r="A101" s="25" t="s">
        <v>62</v>
      </c>
      <c r="B101" s="25" t="s">
        <v>31</v>
      </c>
      <c r="C101"/>
      <c r="D101" s="26">
        <f>IF(C97="Al",N$47,N$54)</f>
        <v>0.54706713537137552</v>
      </c>
      <c r="E101"/>
      <c r="F101"/>
      <c r="G101"/>
      <c r="H101"/>
      <c r="I101"/>
      <c r="J101"/>
      <c r="K101" s="6"/>
      <c r="L101" s="6"/>
      <c r="M101" s="6"/>
      <c r="N101" s="6"/>
      <c r="O101" s="6"/>
      <c r="P101" s="6"/>
      <c r="S101" s="6"/>
    </row>
    <row r="102" spans="1:19" s="12" customFormat="1" x14ac:dyDescent="0.35">
      <c r="A102" s="25" t="s">
        <v>62</v>
      </c>
      <c r="B102" s="25" t="s">
        <v>49</v>
      </c>
      <c r="C102"/>
      <c r="D102" s="26">
        <f>IF(C97="Al",N$48,N$55)</f>
        <v>0.50857940615180453</v>
      </c>
      <c r="E102"/>
      <c r="F102"/>
      <c r="G102"/>
      <c r="H102"/>
      <c r="I102"/>
      <c r="J102"/>
      <c r="K102" s="6"/>
      <c r="L102" s="6"/>
      <c r="M102" s="6"/>
      <c r="N102" s="6"/>
      <c r="O102" s="6"/>
      <c r="P102" s="6"/>
      <c r="S102" s="6"/>
    </row>
    <row r="103" spans="1:19" s="12" customFormat="1" x14ac:dyDescent="0.35">
      <c r="A103" s="25" t="s">
        <v>63</v>
      </c>
      <c r="B103" s="25" t="s">
        <v>16</v>
      </c>
      <c r="C103" t="s">
        <v>27</v>
      </c>
      <c r="D103" s="26">
        <f>IF(C103="Al",N$43,N$50)</f>
        <v>0.42821748477161148</v>
      </c>
      <c r="E103"/>
      <c r="F103"/>
      <c r="G103"/>
      <c r="H103"/>
      <c r="I103"/>
      <c r="J103"/>
      <c r="K103" s="6"/>
      <c r="L103" s="6"/>
      <c r="M103" s="6"/>
      <c r="N103" s="6"/>
      <c r="O103" s="6"/>
      <c r="P103" s="6"/>
      <c r="S103" s="6"/>
    </row>
    <row r="104" spans="1:19" s="12" customFormat="1" x14ac:dyDescent="0.35">
      <c r="A104" s="25" t="s">
        <v>63</v>
      </c>
      <c r="B104" s="25" t="s">
        <v>13</v>
      </c>
      <c r="C104"/>
      <c r="D104" s="26">
        <f>IF(C103="Al",N$44,N$51)</f>
        <v>0.55530426073901928</v>
      </c>
      <c r="E104"/>
      <c r="F104"/>
      <c r="G104"/>
      <c r="H104"/>
      <c r="I104"/>
      <c r="J104"/>
      <c r="K104" s="6"/>
      <c r="L104" s="6"/>
      <c r="M104" s="6"/>
      <c r="N104" s="6"/>
      <c r="O104" s="6"/>
      <c r="P104" s="6"/>
      <c r="S104" s="6"/>
    </row>
    <row r="105" spans="1:19" s="12" customFormat="1" x14ac:dyDescent="0.35">
      <c r="A105" s="25" t="s">
        <v>63</v>
      </c>
      <c r="B105" s="25" t="s">
        <v>14</v>
      </c>
      <c r="C105"/>
      <c r="D105" s="26">
        <f>IF(C103="Al",N$45,N$52)</f>
        <v>0.53854280279231548</v>
      </c>
      <c r="E105"/>
      <c r="F105"/>
      <c r="G105"/>
      <c r="H105"/>
      <c r="I105"/>
      <c r="J105"/>
      <c r="K105" s="6"/>
      <c r="L105" s="6"/>
      <c r="M105" s="6"/>
      <c r="N105" s="6"/>
      <c r="O105" s="6"/>
      <c r="P105" s="6"/>
      <c r="S105" s="6"/>
    </row>
    <row r="106" spans="1:19" s="12" customFormat="1" x14ac:dyDescent="0.35">
      <c r="A106" s="25" t="s">
        <v>63</v>
      </c>
      <c r="B106" s="25" t="s">
        <v>48</v>
      </c>
      <c r="C106"/>
      <c r="D106" s="26">
        <f>IF(C103="Al",N$46,N$53)</f>
        <v>0.46874505158163876</v>
      </c>
      <c r="E106"/>
      <c r="F106"/>
      <c r="G106"/>
      <c r="H106"/>
      <c r="I106"/>
      <c r="J106"/>
      <c r="K106" s="6"/>
      <c r="L106" s="6"/>
      <c r="M106" s="6"/>
      <c r="N106" s="6"/>
      <c r="O106" s="6"/>
      <c r="P106" s="6"/>
      <c r="S106" s="6"/>
    </row>
    <row r="107" spans="1:19" s="12" customFormat="1" x14ac:dyDescent="0.35">
      <c r="A107" s="25" t="s">
        <v>63</v>
      </c>
      <c r="B107" s="25" t="s">
        <v>31</v>
      </c>
      <c r="C107"/>
      <c r="D107" s="26">
        <f>IF(C103="Al",N$47,N$54)</f>
        <v>0.54706713537137552</v>
      </c>
      <c r="E107"/>
      <c r="F107"/>
      <c r="G107"/>
      <c r="H107"/>
      <c r="I107"/>
      <c r="J107"/>
      <c r="K107" s="6"/>
      <c r="L107" s="6"/>
      <c r="M107" s="6"/>
      <c r="N107" s="6"/>
      <c r="O107" s="6"/>
      <c r="P107" s="6"/>
      <c r="S107" s="6"/>
    </row>
    <row r="108" spans="1:19" s="12" customFormat="1" x14ac:dyDescent="0.35">
      <c r="A108" s="25" t="s">
        <v>63</v>
      </c>
      <c r="B108" s="25" t="s">
        <v>49</v>
      </c>
      <c r="C108"/>
      <c r="D108" s="26">
        <f>IF(C103="Al",N$48,N$55)</f>
        <v>0.50857940615180453</v>
      </c>
      <c r="E108"/>
      <c r="F108"/>
      <c r="G108"/>
      <c r="H108"/>
      <c r="I108"/>
      <c r="J108"/>
      <c r="K108" s="6"/>
      <c r="L108" s="6"/>
      <c r="M108" s="6"/>
      <c r="N108" s="6"/>
      <c r="O108" s="6"/>
      <c r="P108" s="6"/>
      <c r="S108" s="6"/>
    </row>
    <row r="109" spans="1:19" s="12" customFormat="1" x14ac:dyDescent="0.35">
      <c r="A109" s="25" t="s">
        <v>64</v>
      </c>
      <c r="B109" s="25" t="s">
        <v>16</v>
      </c>
      <c r="C109" t="s">
        <v>27</v>
      </c>
      <c r="D109" s="26">
        <f>IF(C109="Al",N$43,N$50)</f>
        <v>0.42821748477161148</v>
      </c>
      <c r="E109"/>
      <c r="F109"/>
      <c r="G109"/>
      <c r="H109"/>
      <c r="I109"/>
      <c r="J109"/>
      <c r="K109" s="6"/>
      <c r="L109" s="6"/>
      <c r="M109" s="6"/>
      <c r="N109" s="6"/>
      <c r="O109" s="6"/>
      <c r="P109" s="6"/>
      <c r="S109" s="6"/>
    </row>
    <row r="110" spans="1:19" s="12" customFormat="1" x14ac:dyDescent="0.35">
      <c r="A110" s="25" t="s">
        <v>64</v>
      </c>
      <c r="B110" s="25" t="s">
        <v>13</v>
      </c>
      <c r="C110"/>
      <c r="D110" s="26">
        <f>IF(C109="Al",N$44,N$51)</f>
        <v>0.55530426073901928</v>
      </c>
      <c r="E110"/>
      <c r="F110"/>
      <c r="G110"/>
      <c r="H110"/>
      <c r="I110"/>
      <c r="J110"/>
      <c r="K110" s="6"/>
      <c r="L110" s="6"/>
      <c r="M110" s="6"/>
      <c r="N110" s="6"/>
      <c r="O110" s="6"/>
      <c r="P110" s="6"/>
      <c r="S110" s="6"/>
    </row>
    <row r="111" spans="1:19" s="12" customFormat="1" x14ac:dyDescent="0.35">
      <c r="A111" s="25" t="s">
        <v>64</v>
      </c>
      <c r="B111" s="25" t="s">
        <v>14</v>
      </c>
      <c r="C111"/>
      <c r="D111" s="26">
        <f>IF(C109="Al",N$45,N$52)</f>
        <v>0.53854280279231548</v>
      </c>
      <c r="E111"/>
      <c r="F111"/>
      <c r="G111"/>
      <c r="H111"/>
      <c r="I111"/>
      <c r="J111"/>
      <c r="K111" s="6"/>
      <c r="L111" s="6"/>
      <c r="M111" s="6"/>
      <c r="N111" s="6"/>
      <c r="O111" s="6"/>
      <c r="P111" s="6"/>
      <c r="S111" s="6"/>
    </row>
    <row r="112" spans="1:19" s="12" customFormat="1" x14ac:dyDescent="0.35">
      <c r="A112" s="25" t="s">
        <v>64</v>
      </c>
      <c r="B112" s="25" t="s">
        <v>48</v>
      </c>
      <c r="C112"/>
      <c r="D112" s="26">
        <f>IF(C109="Al",N$46,N$53)</f>
        <v>0.46874505158163876</v>
      </c>
      <c r="E112"/>
      <c r="F112"/>
      <c r="G112"/>
      <c r="H112"/>
      <c r="I112"/>
      <c r="J112"/>
      <c r="K112" s="6"/>
      <c r="L112" s="6"/>
      <c r="M112" s="6"/>
      <c r="N112" s="6"/>
      <c r="O112" s="6"/>
      <c r="P112" s="6"/>
      <c r="S112" s="6"/>
    </row>
    <row r="113" spans="1:19" s="12" customFormat="1" x14ac:dyDescent="0.35">
      <c r="A113" s="25" t="s">
        <v>64</v>
      </c>
      <c r="B113" s="25" t="s">
        <v>31</v>
      </c>
      <c r="C113"/>
      <c r="D113" s="26">
        <f>IF(C109="Al",N$47,N$54)</f>
        <v>0.54706713537137552</v>
      </c>
      <c r="E113"/>
      <c r="F113"/>
      <c r="G113"/>
      <c r="H113"/>
      <c r="I113"/>
      <c r="J113"/>
      <c r="K113" s="6"/>
      <c r="L113" s="6"/>
      <c r="M113" s="6"/>
      <c r="N113" s="6"/>
      <c r="O113" s="6"/>
      <c r="P113" s="6"/>
      <c r="S113" s="6"/>
    </row>
    <row r="114" spans="1:19" s="12" customFormat="1" x14ac:dyDescent="0.35">
      <c r="A114" s="25" t="s">
        <v>64</v>
      </c>
      <c r="B114" s="25" t="s">
        <v>49</v>
      </c>
      <c r="C114"/>
      <c r="D114" s="26">
        <f>IF(C109="Al",N$48,N$55)</f>
        <v>0.50857940615180453</v>
      </c>
      <c r="E114"/>
      <c r="F114"/>
      <c r="G114"/>
      <c r="H114"/>
      <c r="I114"/>
      <c r="J114"/>
      <c r="K114" s="6"/>
      <c r="L114" s="6"/>
      <c r="M114" s="6"/>
      <c r="N114" s="6"/>
      <c r="O114" s="6"/>
      <c r="P114" s="6"/>
      <c r="S114" s="6"/>
    </row>
    <row r="115" spans="1:19" s="12" customFormat="1" x14ac:dyDescent="0.35">
      <c r="A115" s="25" t="s">
        <v>65</v>
      </c>
      <c r="B115" s="25" t="s">
        <v>16</v>
      </c>
      <c r="C115" t="s">
        <v>27</v>
      </c>
      <c r="D115" s="26">
        <f>IF(C115="Al",N$43,N$50)</f>
        <v>0.42821748477161148</v>
      </c>
      <c r="E115"/>
      <c r="F115"/>
      <c r="G115"/>
      <c r="H115"/>
      <c r="I115"/>
      <c r="K115" s="6"/>
      <c r="L115" s="6"/>
      <c r="M115" s="6"/>
      <c r="N115" s="21"/>
      <c r="O115" s="36"/>
      <c r="P115" s="19"/>
    </row>
    <row r="116" spans="1:19" s="12" customFormat="1" x14ac:dyDescent="0.35">
      <c r="A116" s="25" t="s">
        <v>65</v>
      </c>
      <c r="B116" s="25" t="s">
        <v>13</v>
      </c>
      <c r="C116"/>
      <c r="D116" s="26">
        <f>IF(C115="Al",N$44,N$51)</f>
        <v>0.55530426073901928</v>
      </c>
      <c r="E116"/>
      <c r="F116"/>
      <c r="G116"/>
      <c r="H116"/>
      <c r="I116"/>
      <c r="K116" s="6"/>
      <c r="L116" s="6"/>
      <c r="M116" s="6"/>
      <c r="N116" s="21"/>
      <c r="P116" s="19"/>
    </row>
    <row r="117" spans="1:19" s="12" customFormat="1" x14ac:dyDescent="0.35">
      <c r="A117" s="25" t="s">
        <v>65</v>
      </c>
      <c r="B117" s="25" t="s">
        <v>14</v>
      </c>
      <c r="C117"/>
      <c r="D117" s="26">
        <f>IF(C115="Al",N$45,N$52)</f>
        <v>0.53854280279231548</v>
      </c>
      <c r="E117"/>
      <c r="F117"/>
      <c r="G117"/>
      <c r="H117"/>
      <c r="I117"/>
      <c r="K117" s="6"/>
      <c r="L117" s="6"/>
      <c r="M117" s="6"/>
      <c r="N117" s="21"/>
      <c r="P117" s="19"/>
    </row>
    <row r="118" spans="1:19" s="12" customFormat="1" x14ac:dyDescent="0.35">
      <c r="A118" s="25" t="s">
        <v>65</v>
      </c>
      <c r="B118" s="25" t="s">
        <v>48</v>
      </c>
      <c r="C118"/>
      <c r="D118" s="26">
        <f>IF(C115="Al",N$46,N$53)</f>
        <v>0.46874505158163876</v>
      </c>
      <c r="E118"/>
      <c r="F118"/>
      <c r="G118"/>
      <c r="H118"/>
      <c r="I118"/>
      <c r="K118" s="6"/>
      <c r="L118" s="6"/>
      <c r="M118" s="6"/>
      <c r="N118" s="21"/>
      <c r="O118" s="6"/>
      <c r="P118" s="19"/>
    </row>
    <row r="119" spans="1:19" s="12" customFormat="1" x14ac:dyDescent="0.35">
      <c r="A119" s="25" t="s">
        <v>65</v>
      </c>
      <c r="B119" s="25" t="s">
        <v>31</v>
      </c>
      <c r="C119"/>
      <c r="D119" s="26">
        <f>IF(C115="Al",N$47,N$54)</f>
        <v>0.54706713537137552</v>
      </c>
      <c r="E119"/>
      <c r="F119"/>
      <c r="G119"/>
      <c r="H119"/>
      <c r="I119"/>
      <c r="K119" s="6"/>
      <c r="L119" s="6"/>
      <c r="M119" s="6"/>
      <c r="N119" s="21"/>
      <c r="O119" s="21"/>
      <c r="P119" s="19"/>
    </row>
    <row r="120" spans="1:19" s="12" customFormat="1" x14ac:dyDescent="0.35">
      <c r="A120" s="25" t="s">
        <v>65</v>
      </c>
      <c r="B120" s="25" t="s">
        <v>49</v>
      </c>
      <c r="C120"/>
      <c r="D120" s="26">
        <f>IF(C115="Al",N$48,N$55)</f>
        <v>0.50857940615180453</v>
      </c>
      <c r="E120"/>
      <c r="F120"/>
      <c r="G120"/>
      <c r="H120"/>
      <c r="I120"/>
      <c r="K120" s="6"/>
      <c r="L120" s="6"/>
      <c r="M120" s="6"/>
      <c r="N120" s="21"/>
      <c r="O120" s="21"/>
      <c r="P120" s="19"/>
    </row>
    <row r="121" spans="1:19" s="12" customFormat="1" x14ac:dyDescent="0.35">
      <c r="A121" s="25" t="s">
        <v>66</v>
      </c>
      <c r="B121" s="25" t="s">
        <v>16</v>
      </c>
      <c r="C121" t="s">
        <v>27</v>
      </c>
      <c r="D121" s="26">
        <f>IF(C121="Al",N$43,N$50)</f>
        <v>0.42821748477161148</v>
      </c>
      <c r="E121"/>
      <c r="F121"/>
      <c r="G121"/>
      <c r="H121"/>
      <c r="I121"/>
      <c r="K121" s="6"/>
      <c r="L121" s="6"/>
      <c r="M121" s="6"/>
    </row>
    <row r="122" spans="1:19" s="12" customFormat="1" x14ac:dyDescent="0.35">
      <c r="A122" s="25" t="s">
        <v>66</v>
      </c>
      <c r="B122" s="25" t="s">
        <v>13</v>
      </c>
      <c r="C122"/>
      <c r="D122" s="26">
        <f>IF(C121="Al",N$44,N$51)</f>
        <v>0.55530426073901928</v>
      </c>
      <c r="E122"/>
      <c r="F122"/>
      <c r="G122"/>
      <c r="H122"/>
      <c r="I122"/>
      <c r="K122" s="6"/>
      <c r="L122" s="6"/>
      <c r="M122" s="6"/>
      <c r="N122" s="21"/>
      <c r="P122" s="19"/>
    </row>
    <row r="123" spans="1:19" s="12" customFormat="1" x14ac:dyDescent="0.35">
      <c r="A123" s="25" t="s">
        <v>66</v>
      </c>
      <c r="B123" s="25" t="s">
        <v>14</v>
      </c>
      <c r="C123"/>
      <c r="D123" s="26">
        <f>IF(C121="Al",N$45,N$52)</f>
        <v>0.53854280279231548</v>
      </c>
      <c r="E123"/>
      <c r="F123"/>
      <c r="G123"/>
      <c r="H123"/>
      <c r="I123"/>
      <c r="K123" s="6"/>
      <c r="L123" s="6"/>
      <c r="M123" s="6"/>
      <c r="N123" s="21"/>
      <c r="P123" s="19"/>
    </row>
    <row r="124" spans="1:19" s="12" customFormat="1" x14ac:dyDescent="0.35">
      <c r="A124" s="25" t="s">
        <v>66</v>
      </c>
      <c r="B124" s="25" t="s">
        <v>48</v>
      </c>
      <c r="C124"/>
      <c r="D124" s="26">
        <f>IF(C121="Al",N$46,N$53)</f>
        <v>0.46874505158163876</v>
      </c>
      <c r="E124"/>
      <c r="F124"/>
      <c r="G124"/>
      <c r="H124"/>
      <c r="I124"/>
      <c r="K124" s="6"/>
      <c r="L124" s="6"/>
      <c r="M124" s="6"/>
      <c r="N124" s="21"/>
      <c r="P124" s="19"/>
    </row>
    <row r="125" spans="1:19" s="12" customFormat="1" x14ac:dyDescent="0.35">
      <c r="A125" s="25" t="s">
        <v>66</v>
      </c>
      <c r="B125" s="25" t="s">
        <v>31</v>
      </c>
      <c r="C125"/>
      <c r="D125" s="26">
        <f>IF(C121="Al",N$47,N$54)</f>
        <v>0.54706713537137552</v>
      </c>
      <c r="E125"/>
      <c r="F125"/>
      <c r="G125"/>
      <c r="H125"/>
      <c r="I125"/>
      <c r="K125" s="6"/>
      <c r="L125" s="6"/>
      <c r="M125" s="6"/>
      <c r="N125" s="21"/>
      <c r="O125" s="21"/>
      <c r="P125" s="19"/>
    </row>
    <row r="126" spans="1:19" s="12" customFormat="1" x14ac:dyDescent="0.35">
      <c r="A126" s="25" t="s">
        <v>66</v>
      </c>
      <c r="B126" s="25" t="s">
        <v>49</v>
      </c>
      <c r="C126"/>
      <c r="D126" s="26">
        <f>IF(C121="Al",N$48,N$55)</f>
        <v>0.50857940615180453</v>
      </c>
      <c r="E126"/>
      <c r="F126"/>
      <c r="G126"/>
      <c r="H126"/>
      <c r="I126"/>
      <c r="K126" s="6"/>
      <c r="L126" s="6"/>
      <c r="M126" s="6"/>
      <c r="N126" s="21"/>
      <c r="P126" s="19"/>
    </row>
    <row r="127" spans="1:19" s="12" customFormat="1" x14ac:dyDescent="0.35">
      <c r="A127" s="25" t="s">
        <v>67</v>
      </c>
      <c r="B127" s="25" t="s">
        <v>16</v>
      </c>
      <c r="C127" t="s">
        <v>27</v>
      </c>
      <c r="D127" s="26">
        <f>IF(C127="Al",N$43,N$50)</f>
        <v>0.42821748477161148</v>
      </c>
      <c r="E127"/>
      <c r="F127"/>
      <c r="G127"/>
      <c r="H127"/>
      <c r="I127"/>
      <c r="K127" s="6"/>
      <c r="L127" s="6"/>
      <c r="M127" s="6"/>
      <c r="N127" s="21"/>
      <c r="O127" s="21"/>
      <c r="P127" s="19"/>
    </row>
    <row r="128" spans="1:19" s="12" customFormat="1" x14ac:dyDescent="0.35">
      <c r="A128" s="25" t="s">
        <v>67</v>
      </c>
      <c r="B128" s="25" t="s">
        <v>13</v>
      </c>
      <c r="C128"/>
      <c r="D128" s="26">
        <f>IF(C127="Al",N$44,N$51)</f>
        <v>0.55530426073901928</v>
      </c>
      <c r="E128"/>
      <c r="F128"/>
      <c r="G128"/>
      <c r="H128"/>
      <c r="I128"/>
      <c r="J128"/>
      <c r="K128" s="6"/>
      <c r="L128" s="6"/>
      <c r="M128" s="6"/>
      <c r="N128" s="6"/>
      <c r="O128" s="6"/>
      <c r="P128" s="6"/>
      <c r="S128" s="6"/>
    </row>
    <row r="129" spans="1:19" s="12" customFormat="1" x14ac:dyDescent="0.35">
      <c r="A129" s="25" t="s">
        <v>67</v>
      </c>
      <c r="B129" s="25" t="s">
        <v>14</v>
      </c>
      <c r="C129"/>
      <c r="D129" s="26">
        <f>IF(C127="Al",N$45,N$52)</f>
        <v>0.53854280279231548</v>
      </c>
      <c r="E129"/>
      <c r="F129"/>
      <c r="G129"/>
      <c r="H129"/>
      <c r="I129"/>
      <c r="J129"/>
      <c r="K129" s="6"/>
      <c r="L129" s="6"/>
      <c r="M129" s="6"/>
      <c r="N129" s="6"/>
      <c r="O129" s="6"/>
      <c r="P129" s="6"/>
      <c r="S129" s="6"/>
    </row>
    <row r="130" spans="1:19" s="12" customFormat="1" x14ac:dyDescent="0.35">
      <c r="A130" s="25" t="s">
        <v>67</v>
      </c>
      <c r="B130" s="25" t="s">
        <v>48</v>
      </c>
      <c r="C130"/>
      <c r="D130" s="26">
        <f>IF(C127="Al",N$46,N$53)</f>
        <v>0.46874505158163876</v>
      </c>
      <c r="E130"/>
      <c r="F130"/>
      <c r="G130"/>
      <c r="H130"/>
      <c r="I130"/>
      <c r="J130"/>
      <c r="K130" s="6"/>
      <c r="L130" s="6"/>
      <c r="M130" s="6"/>
      <c r="N130" s="6"/>
      <c r="O130" s="6"/>
      <c r="P130" s="6"/>
      <c r="S130" s="6"/>
    </row>
    <row r="131" spans="1:19" s="12" customFormat="1" x14ac:dyDescent="0.35">
      <c r="A131" s="25" t="s">
        <v>67</v>
      </c>
      <c r="B131" s="25" t="s">
        <v>31</v>
      </c>
      <c r="C131"/>
      <c r="D131" s="26">
        <f>IF(C127="Al",N$47,N$54)</f>
        <v>0.54706713537137552</v>
      </c>
      <c r="E131"/>
      <c r="F131"/>
      <c r="G131"/>
      <c r="H131"/>
      <c r="I131"/>
      <c r="J131"/>
      <c r="K131" s="6"/>
      <c r="L131" s="6"/>
      <c r="M131" s="6"/>
      <c r="N131" s="6"/>
      <c r="O131" s="6"/>
      <c r="P131" s="6"/>
      <c r="S131" s="6"/>
    </row>
    <row r="132" spans="1:19" s="12" customFormat="1" x14ac:dyDescent="0.35">
      <c r="A132" s="25" t="s">
        <v>67</v>
      </c>
      <c r="B132" s="25" t="s">
        <v>49</v>
      </c>
      <c r="C132"/>
      <c r="D132" s="26">
        <f>IF(C127="Al",N$48,N$55)</f>
        <v>0.50857940615180453</v>
      </c>
      <c r="E132"/>
      <c r="F132"/>
      <c r="G132"/>
      <c r="H132"/>
      <c r="I132"/>
      <c r="J132"/>
      <c r="K132" s="6"/>
      <c r="L132" s="6"/>
      <c r="M132" s="6"/>
      <c r="N132" s="6"/>
      <c r="O132" s="6"/>
      <c r="P132" s="6"/>
      <c r="S132" s="6"/>
    </row>
    <row r="133" spans="1:19" s="12" customFormat="1" x14ac:dyDescent="0.35">
      <c r="A133" s="25" t="s">
        <v>68</v>
      </c>
      <c r="B133" s="25" t="s">
        <v>16</v>
      </c>
      <c r="C133" t="s">
        <v>27</v>
      </c>
      <c r="D133" s="26">
        <f>IF(C133="Al",N$43,N$50)</f>
        <v>0.42821748477161148</v>
      </c>
      <c r="E133"/>
      <c r="F133"/>
      <c r="G133"/>
      <c r="H133"/>
      <c r="I133"/>
      <c r="J133"/>
      <c r="K133" s="6"/>
      <c r="L133" s="6"/>
      <c r="M133" s="6"/>
      <c r="N133" s="6"/>
      <c r="O133" s="6"/>
      <c r="P133" s="6"/>
      <c r="S133" s="6"/>
    </row>
    <row r="134" spans="1:19" s="12" customFormat="1" x14ac:dyDescent="0.35">
      <c r="A134" s="25" t="s">
        <v>68</v>
      </c>
      <c r="B134" s="25" t="s">
        <v>13</v>
      </c>
      <c r="C134"/>
      <c r="D134" s="26">
        <f>IF(C133="Al",N$44,N$51)</f>
        <v>0.55530426073901928</v>
      </c>
      <c r="E134"/>
      <c r="F134"/>
      <c r="G134"/>
      <c r="H134"/>
      <c r="I134"/>
      <c r="J134"/>
      <c r="K134" s="6"/>
      <c r="L134" s="6"/>
      <c r="M134" s="6"/>
      <c r="N134" s="6"/>
      <c r="O134" s="6"/>
      <c r="P134" s="6"/>
      <c r="S134" s="6"/>
    </row>
    <row r="135" spans="1:19" s="12" customFormat="1" x14ac:dyDescent="0.35">
      <c r="A135" s="25" t="s">
        <v>68</v>
      </c>
      <c r="B135" s="25" t="s">
        <v>14</v>
      </c>
      <c r="C135"/>
      <c r="D135" s="26">
        <f>IF(C133="Al",N$45,N$52)</f>
        <v>0.53854280279231548</v>
      </c>
      <c r="E135"/>
      <c r="F135"/>
      <c r="G135"/>
      <c r="H135"/>
      <c r="I135"/>
      <c r="J135"/>
      <c r="K135" s="6"/>
      <c r="L135" s="6"/>
      <c r="M135" s="6"/>
      <c r="N135" s="6"/>
      <c r="O135" s="6"/>
      <c r="P135" s="6"/>
      <c r="S135" s="6"/>
    </row>
    <row r="136" spans="1:19" s="12" customFormat="1" x14ac:dyDescent="0.35">
      <c r="A136" s="25" t="s">
        <v>68</v>
      </c>
      <c r="B136" s="25" t="s">
        <v>48</v>
      </c>
      <c r="C136"/>
      <c r="D136" s="26">
        <f>IF(C133="Al",N$46,N$53)</f>
        <v>0.46874505158163876</v>
      </c>
      <c r="E136"/>
      <c r="F136"/>
      <c r="G136"/>
      <c r="H136"/>
      <c r="I136"/>
      <c r="J136"/>
      <c r="K136" s="6"/>
      <c r="L136" s="6"/>
      <c r="M136" s="6"/>
      <c r="N136" s="6"/>
      <c r="O136" s="6"/>
      <c r="P136" s="6"/>
      <c r="S136" s="6"/>
    </row>
    <row r="137" spans="1:19" s="12" customFormat="1" x14ac:dyDescent="0.35">
      <c r="A137" s="25" t="s">
        <v>68</v>
      </c>
      <c r="B137" s="25" t="s">
        <v>31</v>
      </c>
      <c r="C137"/>
      <c r="D137" s="26">
        <f>IF(C133="Al",N$47,N$54)</f>
        <v>0.54706713537137552</v>
      </c>
      <c r="E137"/>
      <c r="F137"/>
      <c r="G137"/>
      <c r="H137"/>
      <c r="I137"/>
      <c r="J137"/>
      <c r="K137" s="6"/>
      <c r="L137" s="6"/>
      <c r="M137" s="6"/>
      <c r="N137" s="6"/>
      <c r="O137" s="6"/>
      <c r="P137" s="6"/>
      <c r="S137" s="6"/>
    </row>
    <row r="138" spans="1:19" s="12" customFormat="1" x14ac:dyDescent="0.35">
      <c r="A138" s="25" t="s">
        <v>68</v>
      </c>
      <c r="B138" s="25" t="s">
        <v>49</v>
      </c>
      <c r="C138"/>
      <c r="D138" s="26">
        <f>IF(C133="Al",N$48,N$55)</f>
        <v>0.50857940615180453</v>
      </c>
      <c r="E138"/>
      <c r="F138"/>
      <c r="G138"/>
      <c r="H138"/>
      <c r="I138"/>
      <c r="J138"/>
      <c r="K138" s="6"/>
      <c r="L138" s="6"/>
      <c r="M138" s="6"/>
      <c r="N138" s="6"/>
      <c r="O138" s="6"/>
      <c r="P138" s="6"/>
      <c r="S138" s="6"/>
    </row>
    <row r="139" spans="1:19" s="12" customFormat="1" x14ac:dyDescent="0.35">
      <c r="A139" s="25" t="s">
        <v>69</v>
      </c>
      <c r="B139" s="25" t="s">
        <v>16</v>
      </c>
      <c r="C139" t="s">
        <v>27</v>
      </c>
      <c r="D139" s="26">
        <f>IF(C139="Al",N$43,N$50)</f>
        <v>0.42821748477161148</v>
      </c>
      <c r="E139"/>
      <c r="F139"/>
      <c r="G139"/>
      <c r="H139"/>
      <c r="I139"/>
      <c r="J139"/>
      <c r="K139" s="6"/>
      <c r="L139" s="6"/>
      <c r="M139" s="6"/>
      <c r="N139" s="6"/>
      <c r="O139" s="6"/>
      <c r="P139" s="6"/>
      <c r="S139" s="6"/>
    </row>
    <row r="140" spans="1:19" s="12" customFormat="1" x14ac:dyDescent="0.35">
      <c r="A140" s="25" t="s">
        <v>69</v>
      </c>
      <c r="B140" s="25" t="s">
        <v>13</v>
      </c>
      <c r="C140"/>
      <c r="D140" s="26">
        <f>IF(C139="Al",N$44,N$51)</f>
        <v>0.55530426073901928</v>
      </c>
      <c r="E140"/>
      <c r="F140"/>
      <c r="G140"/>
      <c r="H140"/>
      <c r="I140"/>
      <c r="J140"/>
      <c r="K140" s="6"/>
      <c r="L140" s="6"/>
      <c r="M140" s="6"/>
      <c r="N140" s="6"/>
      <c r="O140" s="6"/>
      <c r="P140" s="6"/>
      <c r="S140" s="6"/>
    </row>
    <row r="141" spans="1:19" s="12" customFormat="1" x14ac:dyDescent="0.35">
      <c r="A141" s="25" t="s">
        <v>69</v>
      </c>
      <c r="B141" s="25" t="s">
        <v>14</v>
      </c>
      <c r="C141"/>
      <c r="D141" s="26">
        <f>IF(C139="Al",N$45,N$52)</f>
        <v>0.53854280279231548</v>
      </c>
      <c r="E141"/>
      <c r="F141"/>
      <c r="G141"/>
      <c r="H141"/>
      <c r="I141"/>
      <c r="J141"/>
      <c r="K141"/>
      <c r="L141"/>
      <c r="M141"/>
      <c r="N141"/>
      <c r="O141"/>
      <c r="P141"/>
      <c r="S141"/>
    </row>
    <row r="142" spans="1:19" s="12" customFormat="1" x14ac:dyDescent="0.35">
      <c r="A142" s="25" t="s">
        <v>69</v>
      </c>
      <c r="B142" s="25" t="s">
        <v>48</v>
      </c>
      <c r="C142"/>
      <c r="D142" s="26">
        <f>IF(C139="Al",N$46,N$53)</f>
        <v>0.46874505158163876</v>
      </c>
      <c r="E142"/>
      <c r="F142"/>
      <c r="G142"/>
      <c r="H142"/>
      <c r="I142"/>
      <c r="J142"/>
      <c r="K142"/>
      <c r="L142"/>
      <c r="M142"/>
      <c r="N142"/>
      <c r="O142"/>
      <c r="P142"/>
      <c r="S142"/>
    </row>
    <row r="143" spans="1:19" s="12" customFormat="1" x14ac:dyDescent="0.35">
      <c r="A143" s="25" t="s">
        <v>69</v>
      </c>
      <c r="B143" s="25" t="s">
        <v>31</v>
      </c>
      <c r="C143"/>
      <c r="D143" s="26">
        <f>IF(C139="Al",N$47,N$54)</f>
        <v>0.54706713537137552</v>
      </c>
      <c r="E143"/>
      <c r="F143"/>
      <c r="G143"/>
      <c r="H143"/>
      <c r="I143"/>
      <c r="J143"/>
      <c r="K143"/>
      <c r="L143"/>
      <c r="M143"/>
      <c r="N143"/>
      <c r="O143"/>
      <c r="P143"/>
      <c r="S143"/>
    </row>
    <row r="144" spans="1:19" s="12" customFormat="1" x14ac:dyDescent="0.35">
      <c r="A144" s="25" t="s">
        <v>69</v>
      </c>
      <c r="B144" s="25" t="s">
        <v>49</v>
      </c>
      <c r="C144"/>
      <c r="D144" s="26">
        <f>IF(C139="Al",N$48,N$55)</f>
        <v>0.50857940615180453</v>
      </c>
      <c r="E144"/>
      <c r="F144"/>
      <c r="G144"/>
      <c r="H144"/>
      <c r="I144"/>
      <c r="J144"/>
      <c r="K144"/>
      <c r="L144"/>
      <c r="M144"/>
      <c r="N144"/>
      <c r="O144"/>
      <c r="P144"/>
      <c r="S144"/>
    </row>
    <row r="145" spans="1:19" s="12" customFormat="1" x14ac:dyDescent="0.35">
      <c r="A145" s="25" t="s">
        <v>70</v>
      </c>
      <c r="B145" s="25" t="s">
        <v>16</v>
      </c>
      <c r="C145" t="s">
        <v>27</v>
      </c>
      <c r="D145" s="26">
        <f>IF(C145="Al",N$43,N$50)</f>
        <v>0.42821748477161148</v>
      </c>
      <c r="E145"/>
      <c r="F145"/>
      <c r="G145"/>
      <c r="H145"/>
      <c r="I145"/>
      <c r="J145"/>
      <c r="K145"/>
      <c r="L145"/>
      <c r="M145"/>
      <c r="N145"/>
      <c r="O145"/>
      <c r="P145"/>
      <c r="S145"/>
    </row>
    <row r="146" spans="1:19" s="12" customFormat="1" x14ac:dyDescent="0.35">
      <c r="A146" s="25" t="s">
        <v>70</v>
      </c>
      <c r="B146" s="25" t="s">
        <v>13</v>
      </c>
      <c r="C146"/>
      <c r="D146" s="26">
        <f>IF(C145="Al",N$44,N$51)</f>
        <v>0.55530426073901928</v>
      </c>
      <c r="E146"/>
      <c r="F146"/>
      <c r="G146"/>
      <c r="H146"/>
      <c r="I146"/>
      <c r="J146"/>
      <c r="K146"/>
      <c r="L146"/>
      <c r="M146"/>
      <c r="N146"/>
      <c r="O146"/>
      <c r="P146"/>
      <c r="S146"/>
    </row>
    <row r="147" spans="1:19" s="12" customFormat="1" x14ac:dyDescent="0.35">
      <c r="A147" s="25" t="s">
        <v>70</v>
      </c>
      <c r="B147" s="25" t="s">
        <v>14</v>
      </c>
      <c r="C147"/>
      <c r="D147" s="26">
        <f>IF(C145="Al",N$45,N$52)</f>
        <v>0.53854280279231548</v>
      </c>
      <c r="E147"/>
      <c r="F147"/>
      <c r="G147"/>
      <c r="H147"/>
      <c r="I147"/>
      <c r="J147"/>
      <c r="K147"/>
      <c r="L147"/>
      <c r="M147"/>
      <c r="N147"/>
      <c r="O147"/>
      <c r="P147"/>
      <c r="S147"/>
    </row>
    <row r="148" spans="1:19" s="12" customFormat="1" x14ac:dyDescent="0.35">
      <c r="A148" s="25" t="s">
        <v>70</v>
      </c>
      <c r="B148" s="25" t="s">
        <v>48</v>
      </c>
      <c r="C148"/>
      <c r="D148" s="26">
        <f>IF(C145="Al",N$46,N$53)</f>
        <v>0.46874505158163876</v>
      </c>
      <c r="E148"/>
      <c r="F148"/>
      <c r="G148"/>
      <c r="H148"/>
      <c r="I148"/>
      <c r="J148"/>
      <c r="K148"/>
      <c r="L148"/>
      <c r="M148"/>
      <c r="N148"/>
      <c r="O148"/>
      <c r="P148"/>
      <c r="S148"/>
    </row>
    <row r="149" spans="1:19" s="12" customFormat="1" x14ac:dyDescent="0.35">
      <c r="A149" s="25" t="s">
        <v>70</v>
      </c>
      <c r="B149" s="25" t="s">
        <v>31</v>
      </c>
      <c r="C149"/>
      <c r="D149" s="26">
        <f>IF(C145="Al",N$47,N$54)</f>
        <v>0.54706713537137552</v>
      </c>
      <c r="E149"/>
      <c r="F149" t="s">
        <v>27</v>
      </c>
      <c r="G149">
        <f>COUNTIF(C43:C150,"Al")</f>
        <v>15</v>
      </c>
      <c r="H149">
        <f>G149/G150</f>
        <v>5</v>
      </c>
      <c r="I149"/>
      <c r="J149"/>
      <c r="K149"/>
      <c r="L149"/>
      <c r="M149"/>
      <c r="N149"/>
      <c r="O149"/>
      <c r="P149"/>
      <c r="S149"/>
    </row>
    <row r="150" spans="1:19" s="12" customFormat="1" x14ac:dyDescent="0.35">
      <c r="A150" s="25" t="s">
        <v>70</v>
      </c>
      <c r="B150" s="25" t="s">
        <v>49</v>
      </c>
      <c r="C150"/>
      <c r="D150" s="26">
        <f>IF(C145="Al",N$48,N$55)</f>
        <v>0.50857940615180453</v>
      </c>
      <c r="E150"/>
      <c r="F150" t="s">
        <v>28</v>
      </c>
      <c r="G150">
        <f>COUNTIF(C43:C150,"Mg")</f>
        <v>3</v>
      </c>
      <c r="H150">
        <f>(G150/G149)*H149</f>
        <v>1</v>
      </c>
      <c r="I150"/>
      <c r="J150"/>
      <c r="K150"/>
      <c r="L150"/>
      <c r="M150"/>
      <c r="N150"/>
      <c r="O150"/>
      <c r="P150"/>
      <c r="S150"/>
    </row>
    <row r="151" spans="1:19" s="12" customFormat="1" x14ac:dyDescent="0.35">
      <c r="A151" s="27" t="s">
        <v>6</v>
      </c>
      <c r="B151" s="27" t="s">
        <v>15</v>
      </c>
      <c r="C151" t="s">
        <v>168</v>
      </c>
      <c r="D151" s="28">
        <f>IF(C$151="Al",O$151,IF(C$151="Ti",O$156,O$161))</f>
        <v>0.87635051767912331</v>
      </c>
      <c r="E151"/>
      <c r="F151"/>
      <c r="G151"/>
      <c r="H151"/>
      <c r="I151"/>
      <c r="J151"/>
      <c r="K151"/>
      <c r="L151"/>
      <c r="M151" t="s">
        <v>27</v>
      </c>
      <c r="N151" t="s">
        <v>24</v>
      </c>
      <c r="O151" s="21">
        <f>Q151+R151</f>
        <v>0.64840106217974591</v>
      </c>
      <c r="Q151" s="21">
        <v>0.52840106217974592</v>
      </c>
      <c r="R151">
        <v>0.12</v>
      </c>
      <c r="S151"/>
    </row>
    <row r="152" spans="1:19" s="12" customFormat="1" x14ac:dyDescent="0.35">
      <c r="A152" s="27" t="s">
        <v>6</v>
      </c>
      <c r="B152" s="27" t="s">
        <v>10</v>
      </c>
      <c r="C152"/>
      <c r="D152" s="28">
        <f>IF(C$151="Al",O$152,IF(C$151="Ti",O$157,O$162))</f>
        <v>0.60356836461195562</v>
      </c>
      <c r="E152"/>
      <c r="F152"/>
      <c r="G152"/>
      <c r="H152"/>
      <c r="I152"/>
      <c r="J152"/>
      <c r="K152"/>
      <c r="L152"/>
      <c r="M152"/>
      <c r="N152" t="s">
        <v>23</v>
      </c>
      <c r="O152" s="21">
        <f t="shared" ref="O152:O154" si="3">Q152+R152</f>
        <v>0.4402257070837613</v>
      </c>
      <c r="Q152" s="21">
        <v>0.52622570708376126</v>
      </c>
      <c r="R152">
        <v>-8.5999999999999993E-2</v>
      </c>
      <c r="S152"/>
    </row>
    <row r="153" spans="1:19" s="12" customFormat="1" x14ac:dyDescent="0.35">
      <c r="A153" s="27" t="s">
        <v>6</v>
      </c>
      <c r="B153" s="27" t="s">
        <v>10</v>
      </c>
      <c r="C153"/>
      <c r="D153" s="28">
        <f t="shared" ref="D153" si="4">IF(C$151="Al",O$152,IF(C$151="Ti",O$157,O$162))</f>
        <v>0.60356836461195562</v>
      </c>
      <c r="E153"/>
      <c r="F153"/>
      <c r="G153"/>
      <c r="H153"/>
      <c r="I153"/>
      <c r="J153"/>
      <c r="K153"/>
      <c r="L153"/>
      <c r="M153"/>
      <c r="N153" t="s">
        <v>25</v>
      </c>
      <c r="O153" s="21">
        <f t="shared" si="3"/>
        <v>0.38356894373658096</v>
      </c>
      <c r="Q153" s="21">
        <v>0.39356894373658097</v>
      </c>
      <c r="R153">
        <v>-0.01</v>
      </c>
      <c r="S153"/>
    </row>
    <row r="154" spans="1:19" s="12" customFormat="1" x14ac:dyDescent="0.35">
      <c r="A154" s="27" t="s">
        <v>6</v>
      </c>
      <c r="B154" s="27" t="s">
        <v>16</v>
      </c>
      <c r="C154"/>
      <c r="D154" s="28">
        <f>IF(C$151="Al",O$153,IF(C$151="Ti",O$158,O$163))</f>
        <v>0.51320209133647521</v>
      </c>
      <c r="E154"/>
      <c r="F154"/>
      <c r="G154"/>
      <c r="H154"/>
      <c r="I154"/>
      <c r="J154"/>
      <c r="K154"/>
      <c r="L154"/>
      <c r="M154"/>
      <c r="N154" t="s">
        <v>26</v>
      </c>
      <c r="O154" s="21">
        <f t="shared" si="3"/>
        <v>0.52088961752645224</v>
      </c>
      <c r="P154" s="21">
        <f>O151+O152+O152+O153+O154+O154</f>
        <v>2.9542006551367539</v>
      </c>
      <c r="Q154" s="21">
        <v>0.52088961752645224</v>
      </c>
      <c r="S154"/>
    </row>
    <row r="155" spans="1:19" s="12" customFormat="1" x14ac:dyDescent="0.35">
      <c r="A155" s="27" t="s">
        <v>6</v>
      </c>
      <c r="B155" s="27" t="s">
        <v>13</v>
      </c>
      <c r="C155"/>
      <c r="D155" s="28">
        <f>IF(C$151="Al",O$154,IF(C$151="Ti",O$159,O$164))</f>
        <v>0.68674237159154361</v>
      </c>
      <c r="E155"/>
      <c r="F155"/>
      <c r="G155"/>
      <c r="H155"/>
      <c r="I155"/>
      <c r="J155"/>
      <c r="K155"/>
      <c r="L155"/>
      <c r="M155"/>
      <c r="N155"/>
      <c r="O155" s="3">
        <f>O151+O152+O152+O153+O154+O154</f>
        <v>2.9542006551367539</v>
      </c>
      <c r="S155"/>
    </row>
    <row r="156" spans="1:19" s="12" customFormat="1" x14ac:dyDescent="0.35">
      <c r="A156" s="27" t="s">
        <v>6</v>
      </c>
      <c r="B156" s="27" t="s">
        <v>13</v>
      </c>
      <c r="C156"/>
      <c r="D156" s="28">
        <f>IF(C$151="Al",O$154,IF(C$151="Ti",O$159,O$164))</f>
        <v>0.68674237159154361</v>
      </c>
      <c r="E156"/>
      <c r="F156"/>
      <c r="G156"/>
      <c r="H156"/>
      <c r="I156"/>
      <c r="J156"/>
      <c r="K156"/>
      <c r="L156"/>
      <c r="M156" t="s">
        <v>168</v>
      </c>
      <c r="N156" t="s">
        <v>24</v>
      </c>
      <c r="O156" s="21">
        <f>Q156+R156</f>
        <v>0.87635051767912331</v>
      </c>
      <c r="Q156" s="21">
        <f>S156*2</f>
        <v>0.69635051767912326</v>
      </c>
      <c r="R156">
        <v>0.18</v>
      </c>
      <c r="S156" s="21">
        <v>0.34817525883956163</v>
      </c>
    </row>
    <row r="157" spans="1:19" s="12" customFormat="1" x14ac:dyDescent="0.35">
      <c r="A157" s="27" t="s">
        <v>8</v>
      </c>
      <c r="B157" s="27" t="s">
        <v>15</v>
      </c>
      <c r="C157" t="s">
        <v>27</v>
      </c>
      <c r="D157" s="28">
        <f>IF(C$157="Al",O$151,IF(C$157="Ti",O$156,O$161))</f>
        <v>0.64840106217974591</v>
      </c>
      <c r="E157"/>
      <c r="F157"/>
      <c r="G157"/>
      <c r="H157"/>
      <c r="I157"/>
      <c r="J157"/>
      <c r="K157"/>
      <c r="L157"/>
      <c r="M157"/>
      <c r="N157" t="s">
        <v>23</v>
      </c>
      <c r="O157" s="21">
        <f t="shared" ref="O157:O159" si="5">Q157+R157</f>
        <v>0.60356836461195562</v>
      </c>
      <c r="Q157" s="21">
        <f t="shared" ref="Q157:Q159" si="6">S157*2</f>
        <v>0.69356836461195559</v>
      </c>
      <c r="R157">
        <v>-0.09</v>
      </c>
      <c r="S157" s="21">
        <v>0.3467841823059778</v>
      </c>
    </row>
    <row r="158" spans="1:19" s="12" customFormat="1" x14ac:dyDescent="0.35">
      <c r="A158" s="27" t="s">
        <v>8</v>
      </c>
      <c r="B158" s="27" t="s">
        <v>10</v>
      </c>
      <c r="C158"/>
      <c r="D158" s="28">
        <f>IF(C$157="Al",O$152,IF(C$157="Ti",O$157,O$162))</f>
        <v>0.4402257070837613</v>
      </c>
      <c r="E158"/>
      <c r="F158"/>
      <c r="G158"/>
      <c r="H158"/>
      <c r="I158"/>
      <c r="J158"/>
      <c r="K158"/>
      <c r="L158"/>
      <c r="M158"/>
      <c r="N158" t="s">
        <v>25</v>
      </c>
      <c r="O158" s="21">
        <f t="shared" si="5"/>
        <v>0.51320209133647521</v>
      </c>
      <c r="Q158" s="21">
        <f t="shared" si="6"/>
        <v>0.52320209133647522</v>
      </c>
      <c r="R158">
        <v>-0.01</v>
      </c>
      <c r="S158" s="21">
        <v>0.26160104566823761</v>
      </c>
    </row>
    <row r="159" spans="1:19" s="12" customFormat="1" x14ac:dyDescent="0.35">
      <c r="A159" s="27" t="s">
        <v>8</v>
      </c>
      <c r="B159" s="27" t="s">
        <v>10</v>
      </c>
      <c r="C159"/>
      <c r="D159" s="28">
        <f>IF(C$157="Al",O$152,IF(C$157="Ti",O$157,O$162))</f>
        <v>0.4402257070837613</v>
      </c>
      <c r="E159"/>
      <c r="F159"/>
      <c r="G159"/>
      <c r="H159"/>
      <c r="I159"/>
      <c r="J159"/>
      <c r="K159"/>
      <c r="L159"/>
      <c r="M159"/>
      <c r="N159" t="s">
        <v>26</v>
      </c>
      <c r="O159" s="21">
        <f t="shared" si="5"/>
        <v>0.68674237159154361</v>
      </c>
      <c r="P159" s="21">
        <f>O156+O157+O157+O158+O159+O159</f>
        <v>3.9701740814225968</v>
      </c>
      <c r="Q159" s="21">
        <f t="shared" si="6"/>
        <v>0.68674237159154361</v>
      </c>
      <c r="S159" s="21">
        <v>0.3433711857957718</v>
      </c>
    </row>
    <row r="160" spans="1:19" x14ac:dyDescent="0.35">
      <c r="A160" s="27" t="s">
        <v>8</v>
      </c>
      <c r="B160" s="27" t="s">
        <v>16</v>
      </c>
      <c r="D160" s="28">
        <f>IF(C$157="Al",O$153,IF(C$157="Ti",O$158,O$163))</f>
        <v>0.38356894373658096</v>
      </c>
      <c r="M160" s="6"/>
      <c r="N160" s="6"/>
      <c r="O160" s="3">
        <f>O156+O157+O157+O158+O159+O159</f>
        <v>3.9701740814225968</v>
      </c>
    </row>
    <row r="161" spans="1:22" x14ac:dyDescent="0.35">
      <c r="A161" s="27" t="s">
        <v>8</v>
      </c>
      <c r="B161" s="27" t="s">
        <v>13</v>
      </c>
      <c r="D161" s="28">
        <f>IF(C$157="Al",O$154,IF(C$157="Ti",O$159,O$164))</f>
        <v>0.52088961752645224</v>
      </c>
      <c r="M161" t="s">
        <v>29</v>
      </c>
      <c r="N161" t="s">
        <v>24</v>
      </c>
      <c r="O161" s="21">
        <f>Q161+R161</f>
        <v>0.37848809321866417</v>
      </c>
      <c r="Q161" s="21">
        <v>0.34848809321866414</v>
      </c>
      <c r="R161">
        <v>0.03</v>
      </c>
    </row>
    <row r="162" spans="1:22" x14ac:dyDescent="0.35">
      <c r="A162" s="27" t="s">
        <v>8</v>
      </c>
      <c r="B162" s="27" t="s">
        <v>13</v>
      </c>
      <c r="D162" s="28">
        <f>IF(C$157="Al",O$154,IF(C$157="Ti",O$159,O$164))</f>
        <v>0.52088961752645224</v>
      </c>
      <c r="N162" t="s">
        <v>23</v>
      </c>
      <c r="O162" s="21">
        <f t="shared" ref="O162:O164" si="7">Q162+R162</f>
        <v>0.34707249094584169</v>
      </c>
      <c r="Q162" s="21">
        <v>0.34707249094584169</v>
      </c>
    </row>
    <row r="163" spans="1:22" x14ac:dyDescent="0.35">
      <c r="A163" s="27" t="s">
        <v>71</v>
      </c>
      <c r="B163" s="27" t="s">
        <v>15</v>
      </c>
      <c r="C163" t="s">
        <v>28</v>
      </c>
      <c r="D163" s="28">
        <f>IF(C$163="Al",O$151,IF(C$163="Ti",O$156,O$161))</f>
        <v>0.37848809321866417</v>
      </c>
      <c r="N163" t="s">
        <v>25</v>
      </c>
      <c r="O163" s="21">
        <f t="shared" si="7"/>
        <v>0.24058516977425107</v>
      </c>
      <c r="Q163" s="21">
        <v>0.26058516977425106</v>
      </c>
      <c r="R163">
        <v>-0.02</v>
      </c>
    </row>
    <row r="164" spans="1:22" x14ac:dyDescent="0.35">
      <c r="A164" s="27" t="s">
        <v>71</v>
      </c>
      <c r="B164" s="27" t="s">
        <v>10</v>
      </c>
      <c r="D164" s="28">
        <f>IF(C$163="Al",O$152,IF(C$163="Ti",O$157,O$162))</f>
        <v>0.34707249094584169</v>
      </c>
      <c r="N164" t="s">
        <v>26</v>
      </c>
      <c r="O164" s="21">
        <f t="shared" si="7"/>
        <v>0.34359972445887954</v>
      </c>
      <c r="Q164" s="21">
        <v>0.34359972445887954</v>
      </c>
    </row>
    <row r="165" spans="1:22" x14ac:dyDescent="0.35">
      <c r="A165" s="27" t="s">
        <v>71</v>
      </c>
      <c r="B165" s="27" t="s">
        <v>10</v>
      </c>
      <c r="D165" s="28">
        <f>IF(C$163="Al",O$152,IF(C$163="Ti",O$157,O$162))</f>
        <v>0.34707249094584169</v>
      </c>
      <c r="O165" s="3">
        <f>O161+O162+O162+O163+O164+O164</f>
        <v>2.0004176938023575</v>
      </c>
    </row>
    <row r="166" spans="1:22" x14ac:dyDescent="0.35">
      <c r="A166" s="27" t="s">
        <v>71</v>
      </c>
      <c r="B166" s="27" t="s">
        <v>16</v>
      </c>
      <c r="D166" s="28">
        <f>IF(C$163="Al",O$153,IF(C$163="Ti",O$158,O$163))</f>
        <v>0.24058516977425107</v>
      </c>
    </row>
    <row r="167" spans="1:22" x14ac:dyDescent="0.35">
      <c r="A167" s="27" t="s">
        <v>71</v>
      </c>
      <c r="B167" s="27" t="s">
        <v>13</v>
      </c>
      <c r="D167" s="28">
        <f>IF(C$163="Al",O$154,IF(C$163="Ti",O$159,O$164))</f>
        <v>0.34359972445887954</v>
      </c>
    </row>
    <row r="168" spans="1:22" x14ac:dyDescent="0.35">
      <c r="A168" s="27" t="s">
        <v>71</v>
      </c>
      <c r="B168" s="27" t="s">
        <v>13</v>
      </c>
      <c r="D168" s="28">
        <f>IF(C$163="Al",O$154,IF(C$163="Ti",O$159,O$164))</f>
        <v>0.34359972445887954</v>
      </c>
      <c r="U168">
        <f>T172</f>
        <v>0.82966835313527709</v>
      </c>
    </row>
    <row r="169" spans="1:22" x14ac:dyDescent="0.35">
      <c r="A169" s="30" t="s">
        <v>72</v>
      </c>
      <c r="B169" s="30" t="s">
        <v>10</v>
      </c>
      <c r="C169" t="s">
        <v>19</v>
      </c>
      <c r="D169" s="31">
        <f>O169</f>
        <v>0.14430712016577937</v>
      </c>
      <c r="N169" s="30" t="s">
        <v>10</v>
      </c>
      <c r="O169" s="31">
        <f>Q169+R169</f>
        <v>0.14430712016577937</v>
      </c>
      <c r="Q169" s="31">
        <f>S169</f>
        <v>0.12430712016577937</v>
      </c>
      <c r="R169">
        <v>0.02</v>
      </c>
      <c r="S169">
        <f>T169/T172*U169</f>
        <v>0.12430712016577937</v>
      </c>
      <c r="T169">
        <v>0.12430712016577938</v>
      </c>
      <c r="U169">
        <f>U$168</f>
        <v>0.82966835313527709</v>
      </c>
      <c r="V169">
        <v>0.1513598388899787</v>
      </c>
    </row>
    <row r="170" spans="1:22" x14ac:dyDescent="0.35">
      <c r="A170" s="30" t="s">
        <v>72</v>
      </c>
      <c r="B170" s="30" t="s">
        <v>10</v>
      </c>
      <c r="D170" s="31">
        <f t="shared" ref="D170:D177" si="8">O170</f>
        <v>0.15930712016577936</v>
      </c>
      <c r="N170" s="30" t="s">
        <v>10</v>
      </c>
      <c r="O170" s="31">
        <f t="shared" ref="O170:O177" si="9">Q170+R170</f>
        <v>0.15930712016577936</v>
      </c>
      <c r="Q170" s="31">
        <f>S169</f>
        <v>0.12430712016577937</v>
      </c>
      <c r="R170">
        <v>3.5000000000000003E-2</v>
      </c>
      <c r="S170">
        <f>T170/T172*U170</f>
        <v>6.7945618680230732E-2</v>
      </c>
      <c r="T170">
        <v>6.7945618680230732E-2</v>
      </c>
      <c r="U170">
        <f t="shared" ref="U170:U171" si="10">U$168</f>
        <v>0.82966835313527709</v>
      </c>
      <c r="V170">
        <v>6.8010359617383692E-2</v>
      </c>
    </row>
    <row r="171" spans="1:22" x14ac:dyDescent="0.35">
      <c r="A171" s="30" t="s">
        <v>72</v>
      </c>
      <c r="B171" s="30" t="s">
        <v>10</v>
      </c>
      <c r="D171" s="31">
        <f t="shared" si="8"/>
        <v>0.14430712016577937</v>
      </c>
      <c r="N171" s="30" t="s">
        <v>10</v>
      </c>
      <c r="O171" s="31">
        <f t="shared" si="9"/>
        <v>0.14430712016577937</v>
      </c>
      <c r="Q171" s="31">
        <f>S169</f>
        <v>0.12430712016577937</v>
      </c>
      <c r="R171">
        <v>0.02</v>
      </c>
      <c r="S171">
        <f>T171/T172*U171</f>
        <v>8.4303378865748901E-2</v>
      </c>
      <c r="T171">
        <v>8.4303378865748901E-2</v>
      </c>
      <c r="U171">
        <f t="shared" si="10"/>
        <v>0.82966835313527709</v>
      </c>
      <c r="V171">
        <v>8.326605751031893E-2</v>
      </c>
    </row>
    <row r="172" spans="1:22" x14ac:dyDescent="0.35">
      <c r="A172" s="30" t="s">
        <v>73</v>
      </c>
      <c r="B172" s="30" t="s">
        <v>11</v>
      </c>
      <c r="D172" s="31">
        <f t="shared" si="8"/>
        <v>6.8445618680230733E-2</v>
      </c>
      <c r="N172" s="30" t="s">
        <v>11</v>
      </c>
      <c r="O172" s="31">
        <f t="shared" si="9"/>
        <v>6.8445618680230733E-2</v>
      </c>
      <c r="Q172" s="31">
        <f>S170</f>
        <v>6.7945618680230732E-2</v>
      </c>
      <c r="R172">
        <v>5.0000000000000001E-4</v>
      </c>
      <c r="T172">
        <f>T169+T169+T169+T170+T170+T170+T171+T171+T171</f>
        <v>0.82966835313527709</v>
      </c>
      <c r="V172">
        <f>V169+V169+V169+V170+V170+V170+V171+V171+V171</f>
        <v>0.90790876805304377</v>
      </c>
    </row>
    <row r="173" spans="1:22" x14ac:dyDescent="0.35">
      <c r="A173" s="30" t="s">
        <v>73</v>
      </c>
      <c r="B173" s="30" t="s">
        <v>11</v>
      </c>
      <c r="D173" s="31">
        <f t="shared" si="8"/>
        <v>6.8445618680230733E-2</v>
      </c>
      <c r="N173" s="30" t="s">
        <v>11</v>
      </c>
      <c r="O173" s="31">
        <f t="shared" si="9"/>
        <v>6.8445618680230733E-2</v>
      </c>
      <c r="Q173" s="31">
        <f>S170</f>
        <v>6.7945618680230732E-2</v>
      </c>
      <c r="R173">
        <v>5.0000000000000001E-4</v>
      </c>
    </row>
    <row r="174" spans="1:22" x14ac:dyDescent="0.35">
      <c r="A174" s="30" t="s">
        <v>73</v>
      </c>
      <c r="B174" s="30" t="s">
        <v>11</v>
      </c>
      <c r="D174" s="31">
        <f t="shared" si="8"/>
        <v>6.8445618680230733E-2</v>
      </c>
      <c r="N174" s="30" t="s">
        <v>11</v>
      </c>
      <c r="O174" s="31">
        <f t="shared" si="9"/>
        <v>6.8445618680230733E-2</v>
      </c>
      <c r="Q174" s="31">
        <f>S170</f>
        <v>6.7945618680230732E-2</v>
      </c>
      <c r="R174">
        <v>5.0000000000000001E-4</v>
      </c>
    </row>
    <row r="175" spans="1:22" x14ac:dyDescent="0.35">
      <c r="A175" s="30" t="s">
        <v>73</v>
      </c>
      <c r="B175" s="30" t="s">
        <v>12</v>
      </c>
      <c r="D175" s="31">
        <f t="shared" si="8"/>
        <v>8.7603378865748899E-2</v>
      </c>
      <c r="N175" s="30" t="s">
        <v>12</v>
      </c>
      <c r="O175" s="31">
        <f t="shared" si="9"/>
        <v>8.7603378865748899E-2</v>
      </c>
      <c r="Q175" s="31">
        <f>S171</f>
        <v>8.4303378865748901E-2</v>
      </c>
      <c r="R175">
        <v>3.3E-3</v>
      </c>
    </row>
    <row r="176" spans="1:22" x14ac:dyDescent="0.35">
      <c r="A176" s="30" t="s">
        <v>73</v>
      </c>
      <c r="B176" s="30" t="s">
        <v>12</v>
      </c>
      <c r="D176" s="31">
        <f t="shared" si="8"/>
        <v>8.7603378865748899E-2</v>
      </c>
      <c r="N176" s="30" t="s">
        <v>12</v>
      </c>
      <c r="O176" s="31">
        <f t="shared" si="9"/>
        <v>8.7603378865748899E-2</v>
      </c>
      <c r="Q176" s="31">
        <f>S171</f>
        <v>8.4303378865748901E-2</v>
      </c>
      <c r="R176">
        <v>3.3E-3</v>
      </c>
    </row>
    <row r="177" spans="1:18" x14ac:dyDescent="0.35">
      <c r="A177" s="30" t="s">
        <v>73</v>
      </c>
      <c r="B177" s="30" t="s">
        <v>12</v>
      </c>
      <c r="D177" s="31">
        <f t="shared" si="8"/>
        <v>8.7603378865748899E-2</v>
      </c>
      <c r="N177" s="30" t="s">
        <v>12</v>
      </c>
      <c r="O177" s="31">
        <f t="shared" si="9"/>
        <v>8.7603378865748899E-2</v>
      </c>
      <c r="P177" s="5">
        <f>SUM(O169:O177)</f>
        <v>0.91606835313527679</v>
      </c>
      <c r="Q177" s="31">
        <f>S171</f>
        <v>8.4303378865748901E-2</v>
      </c>
      <c r="R177">
        <v>3.3E-3</v>
      </c>
    </row>
    <row r="178" spans="1:18" x14ac:dyDescent="0.35">
      <c r="A178" t="s">
        <v>51</v>
      </c>
    </row>
    <row r="182" spans="1:18" x14ac:dyDescent="0.35">
      <c r="A182" s="23" t="s">
        <v>0</v>
      </c>
      <c r="B182" s="23">
        <f t="shared" ref="B182:B187" si="11">O$186</f>
        <v>4.0497437528352602</v>
      </c>
      <c r="C182" s="23"/>
      <c r="D182" s="23">
        <f>SUM(D1:D4)</f>
        <v>4.0501560106712269</v>
      </c>
      <c r="E182" s="23">
        <f>D182-$B182</f>
        <v>4.1225783596665622E-4</v>
      </c>
      <c r="N182" t="s">
        <v>21</v>
      </c>
      <c r="O182" s="5">
        <v>0.99948599332923294</v>
      </c>
    </row>
    <row r="183" spans="1:18" x14ac:dyDescent="0.35">
      <c r="A183" s="23" t="s">
        <v>1</v>
      </c>
      <c r="B183" s="23">
        <f t="shared" si="11"/>
        <v>4.0497437528352602</v>
      </c>
      <c r="C183" s="23"/>
      <c r="D183" s="23">
        <f>SUM(D2:D5)</f>
        <v>4.0501560106712269</v>
      </c>
      <c r="E183" s="23">
        <f t="shared" ref="E183:E278" si="12">D183-$B183</f>
        <v>4.1225783596665622E-4</v>
      </c>
      <c r="N183" t="s">
        <v>22</v>
      </c>
      <c r="O183" s="5">
        <v>0.96118470375197562</v>
      </c>
    </row>
    <row r="184" spans="1:18" x14ac:dyDescent="0.35">
      <c r="A184" s="23" t="s">
        <v>2</v>
      </c>
      <c r="B184" s="23">
        <f t="shared" si="11"/>
        <v>4.0497437528352602</v>
      </c>
      <c r="C184" s="23"/>
      <c r="D184" s="23">
        <f>SUM(D9:D12)</f>
        <v>4.0501560106712269</v>
      </c>
      <c r="E184" s="23">
        <f t="shared" si="12"/>
        <v>4.1225783596665622E-4</v>
      </c>
      <c r="N184" t="s">
        <v>33</v>
      </c>
      <c r="O184" s="5">
        <v>1.0444022686839507</v>
      </c>
    </row>
    <row r="185" spans="1:18" x14ac:dyDescent="0.35">
      <c r="A185" s="23" t="s">
        <v>3</v>
      </c>
      <c r="B185" s="23">
        <f t="shared" si="11"/>
        <v>4.0497437528352602</v>
      </c>
      <c r="C185" s="23"/>
      <c r="D185" s="23">
        <f>SUM(D13:D16)</f>
        <v>4.0501560106712269</v>
      </c>
      <c r="E185" s="23">
        <f t="shared" si="12"/>
        <v>4.1225783596665622E-4</v>
      </c>
      <c r="N185" t="s">
        <v>34</v>
      </c>
      <c r="O185" s="5">
        <v>1.0446707870701011</v>
      </c>
    </row>
    <row r="186" spans="1:18" x14ac:dyDescent="0.35">
      <c r="A186" s="23" t="s">
        <v>4</v>
      </c>
      <c r="B186" s="23">
        <f t="shared" si="11"/>
        <v>4.0497437528352602</v>
      </c>
      <c r="C186" s="23"/>
      <c r="D186" s="23">
        <f>SUM(D17:D20)</f>
        <v>4.0501560106712269</v>
      </c>
      <c r="E186" s="23">
        <f t="shared" si="12"/>
        <v>4.1225783596665622E-4</v>
      </c>
      <c r="O186" s="5">
        <f>SUM(O182:O185)</f>
        <v>4.0497437528352602</v>
      </c>
    </row>
    <row r="187" spans="1:18" x14ac:dyDescent="0.35">
      <c r="A187" s="23" t="s">
        <v>5</v>
      </c>
      <c r="B187" s="23">
        <f t="shared" si="11"/>
        <v>4.0497437528352602</v>
      </c>
      <c r="C187" s="23"/>
      <c r="D187" s="23">
        <f>SUM(D21:D24)</f>
        <v>4.0501560106712269</v>
      </c>
      <c r="E187" s="23">
        <f t="shared" si="12"/>
        <v>4.1225783596665622E-4</v>
      </c>
      <c r="F187" s="5">
        <f>AVERAGE(D182:D187)</f>
        <v>4.0501560106712269</v>
      </c>
      <c r="G187" s="5">
        <f>O186</f>
        <v>4.0497437528352602</v>
      </c>
      <c r="H187" s="5">
        <f>F187-G187</f>
        <v>4.1225783596665622E-4</v>
      </c>
      <c r="I187" s="5">
        <f>SUM(D182:D187)</f>
        <v>24.300936064027361</v>
      </c>
      <c r="J187">
        <f>6*F187</f>
        <v>24.300936064027361</v>
      </c>
      <c r="O187" s="5"/>
    </row>
    <row r="188" spans="1:18" x14ac:dyDescent="0.35">
      <c r="A188" s="1" t="s">
        <v>30</v>
      </c>
      <c r="B188" s="24">
        <v>2.9742733743388623</v>
      </c>
      <c r="C188" s="1"/>
      <c r="D188" s="24">
        <f>D34+D35+D36</f>
        <v>2.9772733743388624</v>
      </c>
      <c r="E188" s="24">
        <f t="shared" si="12"/>
        <v>3.0000000000001137E-3</v>
      </c>
      <c r="G188" s="5"/>
      <c r="N188" t="s">
        <v>42</v>
      </c>
      <c r="O188" s="5">
        <v>1.0198013395064838</v>
      </c>
    </row>
    <row r="189" spans="1:18" x14ac:dyDescent="0.35">
      <c r="A189" s="1" t="s">
        <v>46</v>
      </c>
      <c r="B189" s="24">
        <v>2.9742733743388623</v>
      </c>
      <c r="C189" s="1"/>
      <c r="D189" s="24">
        <f>D37+D38+D39</f>
        <v>2.9772733743388624</v>
      </c>
      <c r="E189" s="24">
        <f t="shared" si="12"/>
        <v>3.0000000000001137E-3</v>
      </c>
      <c r="G189" s="5"/>
      <c r="N189" t="s">
        <v>43</v>
      </c>
      <c r="O189" s="5">
        <v>0.97948506301414728</v>
      </c>
    </row>
    <row r="190" spans="1:18" x14ac:dyDescent="0.35">
      <c r="A190" s="1" t="s">
        <v>47</v>
      </c>
      <c r="B190" s="24">
        <v>2.9742733743388623</v>
      </c>
      <c r="C190" s="1"/>
      <c r="D190" s="24">
        <f>D40+D41+D42</f>
        <v>2.9772733743388624</v>
      </c>
      <c r="E190" s="24">
        <f t="shared" si="12"/>
        <v>3.0000000000001137E-3</v>
      </c>
      <c r="F190" s="5">
        <f>AVERAGE(D188:D190)</f>
        <v>2.9772733743388624</v>
      </c>
      <c r="G190" s="5">
        <f>O191</f>
        <v>2.9787714655347783</v>
      </c>
      <c r="H190" s="5">
        <f>F190-G190</f>
        <v>-1.4980911959159293E-3</v>
      </c>
      <c r="I190" s="5">
        <f>SUM(D188:D190)</f>
        <v>8.9318201230165872</v>
      </c>
      <c r="J190">
        <f>3*F190</f>
        <v>8.9318201230165872</v>
      </c>
      <c r="N190" t="s">
        <v>43</v>
      </c>
      <c r="O190" s="5">
        <v>0.97948506301414728</v>
      </c>
    </row>
    <row r="191" spans="1:18" x14ac:dyDescent="0.35">
      <c r="A191" s="25" t="s">
        <v>53</v>
      </c>
      <c r="B191" s="32">
        <f>IF(C43="Al",O$120,O$127)</f>
        <v>0</v>
      </c>
      <c r="C191" s="25"/>
      <c r="D191" s="33">
        <f>SUM(D43:D48)</f>
        <v>2.0095070540674409</v>
      </c>
      <c r="E191" s="33">
        <f t="shared" si="12"/>
        <v>2.0095070540674409</v>
      </c>
      <c r="G191" s="5"/>
      <c r="O191" s="5">
        <f>SUM(O188:O190)</f>
        <v>2.9787714655347783</v>
      </c>
    </row>
    <row r="192" spans="1:18" x14ac:dyDescent="0.35">
      <c r="A192" s="25" t="s">
        <v>54</v>
      </c>
      <c r="B192" s="32">
        <f>IF(C49="Al",O$120,O$127)</f>
        <v>0</v>
      </c>
      <c r="C192" s="25"/>
      <c r="D192" s="33">
        <f>SUM(D49:D54)</f>
        <v>3.0464561414077647</v>
      </c>
      <c r="E192" s="33">
        <f t="shared" si="12"/>
        <v>3.0464561414077647</v>
      </c>
      <c r="G192" s="5"/>
      <c r="O192" s="5"/>
    </row>
    <row r="193" spans="1:15" x14ac:dyDescent="0.35">
      <c r="A193" s="25" t="s">
        <v>55</v>
      </c>
      <c r="B193" s="32">
        <f>IF(C55="Al",O$120,O$127)</f>
        <v>0</v>
      </c>
      <c r="C193" s="25"/>
      <c r="D193" s="33">
        <f>SUM(D55:D60)</f>
        <v>3.0464561414077647</v>
      </c>
      <c r="E193" s="33">
        <f t="shared" si="12"/>
        <v>3.0464561414077647</v>
      </c>
      <c r="G193" s="5"/>
      <c r="O193" s="5"/>
    </row>
    <row r="194" spans="1:15" x14ac:dyDescent="0.35">
      <c r="A194" s="25" t="s">
        <v>56</v>
      </c>
      <c r="B194" s="32">
        <f>IF(C61="Al",O$120,O$127)</f>
        <v>0</v>
      </c>
      <c r="C194" s="25"/>
      <c r="D194" s="33">
        <f>SUM(D61:D66)</f>
        <v>3.0464561414077647</v>
      </c>
      <c r="E194" s="33">
        <f t="shared" si="12"/>
        <v>3.0464561414077647</v>
      </c>
      <c r="G194" s="5"/>
      <c r="N194" t="s">
        <v>39</v>
      </c>
      <c r="O194" s="5">
        <v>0.40494089035054082</v>
      </c>
    </row>
    <row r="195" spans="1:15" x14ac:dyDescent="0.35">
      <c r="A195" s="25" t="s">
        <v>57</v>
      </c>
      <c r="B195" s="32">
        <f>IF(C67="Al",O$120,O$127)</f>
        <v>0</v>
      </c>
      <c r="C195" s="25"/>
      <c r="D195" s="33">
        <f>SUM(D67:D72)</f>
        <v>3.0464561414077647</v>
      </c>
      <c r="E195" s="33">
        <f t="shared" si="12"/>
        <v>3.0464561414077647</v>
      </c>
      <c r="G195" s="5"/>
      <c r="N195" t="s">
        <v>36</v>
      </c>
      <c r="O195" s="5">
        <v>0.52480813026429529</v>
      </c>
    </row>
    <row r="196" spans="1:15" x14ac:dyDescent="0.35">
      <c r="A196" s="25" t="s">
        <v>58</v>
      </c>
      <c r="B196" s="32">
        <f>IF(C73="Al",O$120,O$127)</f>
        <v>0</v>
      </c>
      <c r="C196" s="25"/>
      <c r="D196" s="33">
        <f>SUM(D73:D78)</f>
        <v>2.0095070540674409</v>
      </c>
      <c r="E196" s="33">
        <f t="shared" si="12"/>
        <v>2.0095070540674409</v>
      </c>
      <c r="G196" s="5"/>
      <c r="N196" t="s">
        <v>37</v>
      </c>
      <c r="O196" s="5">
        <v>0.50900002634595332</v>
      </c>
    </row>
    <row r="197" spans="1:15" x14ac:dyDescent="0.35">
      <c r="A197" s="25" t="s">
        <v>59</v>
      </c>
      <c r="B197" s="32">
        <f>IF(C79="Al",O$120,O$127)</f>
        <v>0</v>
      </c>
      <c r="C197" s="25"/>
      <c r="D197" s="33">
        <f>SUM(D79:D84)</f>
        <v>3.0464561414077647</v>
      </c>
      <c r="E197" s="33">
        <f t="shared" si="12"/>
        <v>3.0464561414077647</v>
      </c>
      <c r="G197" s="5"/>
      <c r="N197" t="s">
        <v>40</v>
      </c>
      <c r="O197" s="5">
        <v>0.44316872066440643</v>
      </c>
    </row>
    <row r="198" spans="1:15" x14ac:dyDescent="0.35">
      <c r="A198" s="25" t="s">
        <v>60</v>
      </c>
      <c r="B198" s="32">
        <f>IF(C85="Al",O$120,O$127)</f>
        <v>0</v>
      </c>
      <c r="C198" s="25"/>
      <c r="D198" s="33">
        <f>SUM(D85:D90)</f>
        <v>2.0095070540674409</v>
      </c>
      <c r="E198" s="33">
        <f t="shared" si="12"/>
        <v>2.0095070540674409</v>
      </c>
      <c r="G198" s="5"/>
      <c r="N198" t="s">
        <v>38</v>
      </c>
      <c r="O198" s="5">
        <v>0.51703954837755361</v>
      </c>
    </row>
    <row r="199" spans="1:15" x14ac:dyDescent="0.35">
      <c r="A199" s="25" t="s">
        <v>61</v>
      </c>
      <c r="B199" s="32">
        <f>IF(C91="Al",O$120,O$127)</f>
        <v>0</v>
      </c>
      <c r="C199" s="25"/>
      <c r="D199" s="33">
        <f>SUM(D91:D96)</f>
        <v>3.0464561414077647</v>
      </c>
      <c r="E199" s="33">
        <f t="shared" si="12"/>
        <v>3.0464561414077647</v>
      </c>
      <c r="G199" s="5"/>
      <c r="N199" t="s">
        <v>41</v>
      </c>
      <c r="O199" s="5">
        <v>0.48074013778061853</v>
      </c>
    </row>
    <row r="200" spans="1:15" x14ac:dyDescent="0.35">
      <c r="A200" s="25" t="s">
        <v>62</v>
      </c>
      <c r="B200" s="32">
        <f>IF(C97="Al",O$120,O$127)</f>
        <v>0</v>
      </c>
      <c r="C200" s="25"/>
      <c r="D200" s="33">
        <f>SUM(D97:D102)</f>
        <v>3.0464561414077647</v>
      </c>
      <c r="E200" s="33">
        <f t="shared" si="12"/>
        <v>3.0464561414077647</v>
      </c>
      <c r="G200" s="5"/>
      <c r="O200" s="5">
        <f>SUM(O194:O199)</f>
        <v>2.8796974537833679</v>
      </c>
    </row>
    <row r="201" spans="1:15" x14ac:dyDescent="0.35">
      <c r="A201" s="25" t="s">
        <v>63</v>
      </c>
      <c r="B201" s="32">
        <f>IF(C103="Al",O$120,O$127)</f>
        <v>0</v>
      </c>
      <c r="C201" s="25"/>
      <c r="D201" s="33">
        <f>SUM(D103:D108)</f>
        <v>3.0464561414077647</v>
      </c>
      <c r="E201" s="33">
        <f t="shared" si="12"/>
        <v>3.0464561414077647</v>
      </c>
      <c r="G201" s="5"/>
      <c r="O201" s="5"/>
    </row>
    <row r="202" spans="1:15" x14ac:dyDescent="0.35">
      <c r="A202" s="25" t="s">
        <v>64</v>
      </c>
      <c r="B202" s="32">
        <f>IF(C109="Al",O$120,O$127)</f>
        <v>0</v>
      </c>
      <c r="C202" s="25"/>
      <c r="D202" s="33">
        <f>SUM(D109:D114)</f>
        <v>3.0464561414077647</v>
      </c>
      <c r="E202" s="33">
        <f t="shared" si="12"/>
        <v>3.0464561414077647</v>
      </c>
      <c r="G202" s="5"/>
      <c r="O202" s="5"/>
    </row>
    <row r="203" spans="1:15" x14ac:dyDescent="0.35">
      <c r="A203" s="25" t="s">
        <v>65</v>
      </c>
      <c r="B203" s="32">
        <f>IF(C115="Al",O$120,O$127)</f>
        <v>0</v>
      </c>
      <c r="C203" s="25"/>
      <c r="D203" s="33">
        <f>SUM(D115:D120)</f>
        <v>3.0464561414077647</v>
      </c>
      <c r="E203" s="33">
        <f t="shared" si="12"/>
        <v>3.0464561414077647</v>
      </c>
      <c r="G203" s="5"/>
      <c r="N203" t="s">
        <v>24</v>
      </c>
      <c r="O203" s="5">
        <v>0.41787666872360119</v>
      </c>
    </row>
    <row r="204" spans="1:15" x14ac:dyDescent="0.35">
      <c r="A204" s="25" t="s">
        <v>66</v>
      </c>
      <c r="B204" s="32">
        <f>IF(C121="Al",O$120,O$127)</f>
        <v>0</v>
      </c>
      <c r="C204" s="25"/>
      <c r="D204" s="33">
        <f>SUM(D121:D126)</f>
        <v>3.0464561414077647</v>
      </c>
      <c r="E204" s="33">
        <f t="shared" si="12"/>
        <v>3.0464561414077647</v>
      </c>
      <c r="G204" s="5"/>
      <c r="N204" t="s">
        <v>23</v>
      </c>
      <c r="O204" s="5">
        <v>0.41619087950087519</v>
      </c>
    </row>
    <row r="205" spans="1:15" x14ac:dyDescent="0.35">
      <c r="A205" s="25" t="s">
        <v>67</v>
      </c>
      <c r="B205" s="32">
        <f>IF(C127="Al",O$120,O$127)</f>
        <v>0</v>
      </c>
      <c r="C205" s="25"/>
      <c r="D205" s="33">
        <f>SUM(D127:D132)</f>
        <v>3.0464561414077647</v>
      </c>
      <c r="E205" s="33">
        <f t="shared" si="12"/>
        <v>3.0464561414077647</v>
      </c>
      <c r="G205" s="5"/>
      <c r="N205" t="s">
        <v>25</v>
      </c>
      <c r="O205" s="5">
        <v>0.3131499883991718</v>
      </c>
    </row>
    <row r="206" spans="1:15" x14ac:dyDescent="0.35">
      <c r="A206" s="25" t="s">
        <v>68</v>
      </c>
      <c r="B206" s="32">
        <f>IF(C133="Al",O$120,O$127)</f>
        <v>0</v>
      </c>
      <c r="C206" s="25"/>
      <c r="D206" s="33">
        <f>SUM(D133:D138)</f>
        <v>3.0464561414077647</v>
      </c>
      <c r="E206" s="33">
        <f t="shared" si="12"/>
        <v>3.0464561414077647</v>
      </c>
      <c r="G206" s="5"/>
      <c r="N206" t="s">
        <v>26</v>
      </c>
      <c r="O206" s="5">
        <v>0.41205520434746346</v>
      </c>
    </row>
    <row r="207" spans="1:15" x14ac:dyDescent="0.35">
      <c r="A207" s="25" t="s">
        <v>69</v>
      </c>
      <c r="B207" s="32">
        <f>IF(C139="Al",O$120,O$127)</f>
        <v>0</v>
      </c>
      <c r="C207" s="25"/>
      <c r="D207" s="33">
        <f>SUM(D139:D144)</f>
        <v>3.0464561414077647</v>
      </c>
      <c r="E207" s="33">
        <f t="shared" si="12"/>
        <v>3.0464561414077647</v>
      </c>
      <c r="G207" s="5"/>
      <c r="O207" s="5">
        <f>O203+O204+O204+O205+O206+O206</f>
        <v>2.3875188248194501</v>
      </c>
    </row>
    <row r="208" spans="1:15" x14ac:dyDescent="0.35">
      <c r="A208" s="25" t="s">
        <v>70</v>
      </c>
      <c r="B208" s="32">
        <f>IF(C145="Al",O$120,O$127)</f>
        <v>0</v>
      </c>
      <c r="C208" s="25"/>
      <c r="D208" s="33">
        <f>SUM(D145:D150)</f>
        <v>3.0464561414077647</v>
      </c>
      <c r="E208" s="33">
        <f t="shared" si="12"/>
        <v>3.0464561414077647</v>
      </c>
      <c r="F208" s="5">
        <f>AVERAGE(D191:D208)</f>
        <v>2.873631293517712</v>
      </c>
      <c r="G208" s="5">
        <f>O200</f>
        <v>2.8796974537833679</v>
      </c>
      <c r="H208" s="5">
        <f>F208-G208</f>
        <v>-6.0661602656559843E-3</v>
      </c>
      <c r="I208" s="5">
        <f>SUM(D191:D208)</f>
        <v>51.725363283318814</v>
      </c>
      <c r="J208">
        <f>6*F208</f>
        <v>17.241787761106274</v>
      </c>
      <c r="O208" s="5"/>
    </row>
    <row r="209" spans="1:15" x14ac:dyDescent="0.35">
      <c r="A209" s="27" t="s">
        <v>6</v>
      </c>
      <c r="B209" s="34">
        <f>IF(C151="Al",P$154,P$159)</f>
        <v>3.9701740814225968</v>
      </c>
      <c r="C209" s="27"/>
      <c r="D209" s="29">
        <f>SUM(D151:D156)</f>
        <v>3.9701740814225968</v>
      </c>
      <c r="E209" s="29">
        <f t="shared" si="12"/>
        <v>0</v>
      </c>
      <c r="G209" s="5"/>
      <c r="H209" s="5"/>
      <c r="N209" t="s">
        <v>32</v>
      </c>
      <c r="O209" s="5">
        <v>0.16263786334612496</v>
      </c>
    </row>
    <row r="210" spans="1:15" x14ac:dyDescent="0.35">
      <c r="A210" s="27" t="s">
        <v>7</v>
      </c>
      <c r="B210" s="34">
        <f>IF(C157="Al",P$154,P$159)</f>
        <v>2.9542006551367539</v>
      </c>
      <c r="C210" s="27"/>
      <c r="D210" s="29">
        <f>SUM(D157:D162)</f>
        <v>2.9542006551367539</v>
      </c>
      <c r="E210" s="29">
        <f t="shared" si="12"/>
        <v>0</v>
      </c>
      <c r="G210" s="5"/>
      <c r="H210" s="5"/>
      <c r="N210" s="6" t="s">
        <v>17</v>
      </c>
      <c r="O210" s="5">
        <v>7.2789075335999959E-2</v>
      </c>
    </row>
    <row r="211" spans="1:15" x14ac:dyDescent="0.35">
      <c r="A211" s="27" t="s">
        <v>8</v>
      </c>
      <c r="B211" s="34">
        <f>IF(C163="Al",P$154,P$159)</f>
        <v>3.9701740814225968</v>
      </c>
      <c r="C211" s="27"/>
      <c r="D211" s="29">
        <f>SUM(D163:D168)</f>
        <v>2.0004176938023575</v>
      </c>
      <c r="E211" s="29">
        <f t="shared" si="12"/>
        <v>-1.9697563876202393</v>
      </c>
      <c r="F211" s="5">
        <f>AVERAGE(D209:D211)</f>
        <v>2.9749308101205698</v>
      </c>
      <c r="G211" s="5">
        <f>O207</f>
        <v>2.3875188248194501</v>
      </c>
      <c r="H211" s="5">
        <f>F211-G211</f>
        <v>0.58741198530111971</v>
      </c>
      <c r="I211" s="5">
        <f>SUM(D209:D211)</f>
        <v>8.924792430361709</v>
      </c>
      <c r="J211">
        <f>3*F211</f>
        <v>8.924792430361709</v>
      </c>
      <c r="N211" s="6" t="s">
        <v>18</v>
      </c>
      <c r="O211" s="5">
        <v>8.9205446272630384E-2</v>
      </c>
    </row>
    <row r="212" spans="1:15" x14ac:dyDescent="0.35">
      <c r="A212" s="30" t="s">
        <v>9</v>
      </c>
      <c r="B212" s="31">
        <f>IF(C169="Na",0.96,IF(C169="Ca",2,0))</f>
        <v>0.96</v>
      </c>
      <c r="C212" s="30"/>
      <c r="D212" s="31">
        <f>SUM(D169:D177)</f>
        <v>0.91606835313527679</v>
      </c>
      <c r="E212" s="31">
        <f t="shared" si="12"/>
        <v>-4.3931646864723173E-2</v>
      </c>
      <c r="F212" s="5">
        <f>D212</f>
        <v>0.91606835313527679</v>
      </c>
      <c r="G212" s="5">
        <f>O212</f>
        <v>0.97389715486426598</v>
      </c>
      <c r="H212" s="5">
        <f>F212-G212</f>
        <v>-5.7828801728989188E-2</v>
      </c>
      <c r="I212" s="5">
        <f>D212</f>
        <v>0.91606835313527679</v>
      </c>
      <c r="J212" s="5">
        <f>F212</f>
        <v>0.91606835313527679</v>
      </c>
      <c r="K212">
        <f>SUM(J187:J212)</f>
        <v>60.315404731647213</v>
      </c>
      <c r="L212">
        <f>(6*4)+(3*3)+(6*3)+(3*2)+1</f>
        <v>58</v>
      </c>
      <c r="N212" s="6"/>
      <c r="O212" s="5">
        <f>O209+O209+O209+O210+O210+O210+O211+O211+O211</f>
        <v>0.97389715486426598</v>
      </c>
    </row>
    <row r="213" spans="1:15" x14ac:dyDescent="0.35">
      <c r="A213" s="30"/>
      <c r="B213" s="31"/>
      <c r="C213" s="30"/>
      <c r="D213" s="31"/>
      <c r="E213" s="31"/>
    </row>
    <row r="214" spans="1:15" x14ac:dyDescent="0.35">
      <c r="A214" t="s">
        <v>15</v>
      </c>
      <c r="B214" s="5">
        <f>O214</f>
        <v>1.2536300061708037</v>
      </c>
      <c r="D214" s="5">
        <f>D151+D157+D163</f>
        <v>1.9032396730775334</v>
      </c>
      <c r="E214" s="5">
        <f t="shared" si="12"/>
        <v>0.64960966690672972</v>
      </c>
      <c r="F214">
        <f>ABS(E214)</f>
        <v>0.64960966690672972</v>
      </c>
      <c r="G214" s="5">
        <f>AVERAGE(D214)</f>
        <v>1.9032396730775334</v>
      </c>
      <c r="H214" s="5">
        <f>AVERAGE(E214)</f>
        <v>0.64960966690672972</v>
      </c>
      <c r="I214" s="5">
        <f>O214</f>
        <v>1.2536300061708037</v>
      </c>
      <c r="J214" s="5"/>
      <c r="K214" s="5"/>
      <c r="N214" t="s">
        <v>15</v>
      </c>
      <c r="O214">
        <v>1.2536300061708037</v>
      </c>
    </row>
    <row r="215" spans="1:15" x14ac:dyDescent="0.35">
      <c r="A215" t="s">
        <v>155</v>
      </c>
      <c r="B215" s="5">
        <f>O215</f>
        <v>2.0148209618543591</v>
      </c>
      <c r="D215" s="5">
        <f>D153+D158+D25+D169</f>
        <v>2.2080499420710957</v>
      </c>
      <c r="E215" s="5">
        <f t="shared" si="12"/>
        <v>0.19322898021673662</v>
      </c>
      <c r="F215">
        <f t="shared" ref="F215:F278" si="13">ABS(E215)</f>
        <v>0.19322898021673662</v>
      </c>
      <c r="H215" s="5"/>
      <c r="J215" s="5"/>
      <c r="N215" t="s">
        <v>10</v>
      </c>
      <c r="O215">
        <v>2.0148209618543591</v>
      </c>
    </row>
    <row r="216" spans="1:15" x14ac:dyDescent="0.35">
      <c r="A216" t="s">
        <v>156</v>
      </c>
      <c r="B216" s="5">
        <f>O215</f>
        <v>2.0148209618543591</v>
      </c>
      <c r="D216" s="5">
        <f>D159+D164+D28+D170</f>
        <v>1.9665540684049816</v>
      </c>
      <c r="E216" s="5">
        <f t="shared" si="12"/>
        <v>-4.8266893449377513E-2</v>
      </c>
      <c r="F216">
        <f t="shared" si="13"/>
        <v>4.8266893449377513E-2</v>
      </c>
      <c r="H216" s="5"/>
      <c r="J216" s="5"/>
      <c r="N216" t="s">
        <v>16</v>
      </c>
      <c r="O216">
        <v>1.1230317691002534</v>
      </c>
    </row>
    <row r="217" spans="1:15" x14ac:dyDescent="0.35">
      <c r="A217" t="s">
        <v>157</v>
      </c>
      <c r="B217" s="5">
        <f>O215</f>
        <v>2.0148209618543591</v>
      </c>
      <c r="D217" s="5">
        <f>D152+D165+D31+D171</f>
        <v>2.1148967259331761</v>
      </c>
      <c r="E217" s="5">
        <f t="shared" si="12"/>
        <v>0.10007576407881702</v>
      </c>
      <c r="F217">
        <f t="shared" si="13"/>
        <v>0.10007576407881702</v>
      </c>
      <c r="G217" s="5">
        <f>AVERAGE(D215:D217)</f>
        <v>2.0965002454697514</v>
      </c>
      <c r="H217" s="5">
        <f>AVERAGE(E215:E217)</f>
        <v>8.1679283615392048E-2</v>
      </c>
      <c r="I217" s="5">
        <f>O215</f>
        <v>2.0148209618543591</v>
      </c>
      <c r="J217" s="5"/>
      <c r="K217" s="5"/>
      <c r="L217" s="5"/>
      <c r="N217" t="s">
        <v>11</v>
      </c>
      <c r="O217">
        <v>2.071761061994466</v>
      </c>
    </row>
    <row r="218" spans="1:15" x14ac:dyDescent="0.35">
      <c r="A218" t="s">
        <v>123</v>
      </c>
      <c r="B218" s="5">
        <f t="shared" ref="B218:B229" si="14">O$216</f>
        <v>1.1230317691002534</v>
      </c>
      <c r="D218" s="5">
        <f>D49+O$205+O$194</f>
        <v>1.146308363521324</v>
      </c>
      <c r="E218" s="5">
        <f t="shared" si="12"/>
        <v>2.3276594421070662E-2</v>
      </c>
      <c r="F218">
        <f t="shared" si="13"/>
        <v>2.3276594421070662E-2</v>
      </c>
      <c r="H218" s="5"/>
      <c r="J218" s="5"/>
      <c r="N218" t="s">
        <v>12</v>
      </c>
      <c r="O218">
        <v>2.0115748537765814</v>
      </c>
    </row>
    <row r="219" spans="1:15" x14ac:dyDescent="0.35">
      <c r="A219" t="s">
        <v>122</v>
      </c>
      <c r="B219" s="5">
        <f t="shared" si="14"/>
        <v>1.1230317691002534</v>
      </c>
      <c r="D219" s="5">
        <f>D55+D73+D154</f>
        <v>1.2253416562622343</v>
      </c>
      <c r="E219" s="5">
        <f t="shared" si="12"/>
        <v>0.10230988716198097</v>
      </c>
      <c r="F219">
        <f t="shared" si="13"/>
        <v>0.10230988716198097</v>
      </c>
      <c r="H219" s="5"/>
      <c r="J219" s="5"/>
      <c r="N219" t="s">
        <v>13</v>
      </c>
      <c r="O219" s="10">
        <v>1.9812656032957094</v>
      </c>
    </row>
    <row r="220" spans="1:15" x14ac:dyDescent="0.35">
      <c r="A220" t="s">
        <v>124</v>
      </c>
      <c r="B220" s="5">
        <f t="shared" si="14"/>
        <v>1.1230317691002534</v>
      </c>
      <c r="D220" s="5">
        <f>D67+O$205+O$194</f>
        <v>1.146308363521324</v>
      </c>
      <c r="E220" s="5">
        <f t="shared" si="12"/>
        <v>2.3276594421070662E-2</v>
      </c>
      <c r="F220">
        <f t="shared" si="13"/>
        <v>2.3276594421070662E-2</v>
      </c>
      <c r="H220" s="5"/>
      <c r="J220" s="5"/>
      <c r="N220" t="s">
        <v>14</v>
      </c>
      <c r="O220">
        <v>1.9968395340804608</v>
      </c>
    </row>
    <row r="221" spans="1:15" x14ac:dyDescent="0.35">
      <c r="A221" t="s">
        <v>77</v>
      </c>
      <c r="B221" s="5">
        <f t="shared" si="14"/>
        <v>1.1230317691002534</v>
      </c>
      <c r="D221" s="5">
        <f>D61+D79+O$205</f>
        <v>1.1695849579423947</v>
      </c>
      <c r="E221" s="5">
        <f t="shared" si="12"/>
        <v>4.6553188842141324E-2</v>
      </c>
      <c r="F221">
        <f t="shared" si="13"/>
        <v>4.6553188842141324E-2</v>
      </c>
      <c r="H221" s="5"/>
      <c r="J221" s="5"/>
      <c r="N221" t="s">
        <v>31</v>
      </c>
      <c r="O221">
        <v>1.9772647491723192</v>
      </c>
    </row>
    <row r="222" spans="1:15" x14ac:dyDescent="0.35">
      <c r="A222" t="s">
        <v>125</v>
      </c>
      <c r="B222" s="5">
        <f t="shared" si="14"/>
        <v>1.1230317691002534</v>
      </c>
      <c r="D222" s="5">
        <f>D85+O$205+O$194</f>
        <v>1.0020129589038602</v>
      </c>
      <c r="E222" s="5">
        <f t="shared" si="12"/>
        <v>-0.12101881019639316</v>
      </c>
      <c r="F222">
        <f t="shared" si="13"/>
        <v>0.12101881019639316</v>
      </c>
      <c r="H222" s="5"/>
      <c r="J222" s="5"/>
      <c r="O222" s="10"/>
    </row>
    <row r="223" spans="1:15" x14ac:dyDescent="0.35">
      <c r="A223" t="s">
        <v>126</v>
      </c>
      <c r="B223" s="5">
        <f t="shared" si="14"/>
        <v>1.1230317691002534</v>
      </c>
      <c r="D223" s="5">
        <f>D91+D109+D160</f>
        <v>1.240003913279804</v>
      </c>
      <c r="E223" s="5">
        <f t="shared" si="12"/>
        <v>0.1169721441795506</v>
      </c>
      <c r="F223">
        <f t="shared" si="13"/>
        <v>0.1169721441795506</v>
      </c>
      <c r="H223" s="5"/>
      <c r="J223" s="5"/>
    </row>
    <row r="224" spans="1:15" x14ac:dyDescent="0.35">
      <c r="A224" t="s">
        <v>127</v>
      </c>
      <c r="B224" s="5">
        <f t="shared" si="14"/>
        <v>1.1230317691002534</v>
      </c>
      <c r="D224" s="5">
        <f>D103+O$205+O$194</f>
        <v>1.146308363521324</v>
      </c>
      <c r="E224" s="5">
        <f t="shared" si="12"/>
        <v>2.3276594421070662E-2</v>
      </c>
      <c r="F224">
        <f t="shared" si="13"/>
        <v>2.3276594421070662E-2</v>
      </c>
      <c r="J224" s="5"/>
      <c r="K224" s="5"/>
    </row>
    <row r="225" spans="1:14" x14ac:dyDescent="0.35">
      <c r="A225" t="s">
        <v>78</v>
      </c>
      <c r="B225" s="5">
        <f t="shared" si="14"/>
        <v>1.1230317691002534</v>
      </c>
      <c r="D225" s="5">
        <f>D97+D115+O$205</f>
        <v>1.1695849579423947</v>
      </c>
      <c r="E225" s="5">
        <f t="shared" si="12"/>
        <v>4.6553188842141324E-2</v>
      </c>
      <c r="F225">
        <f t="shared" si="13"/>
        <v>4.6553188842141324E-2</v>
      </c>
      <c r="G225" s="5"/>
      <c r="H225" s="5"/>
      <c r="I225" s="5"/>
      <c r="J225" s="5"/>
      <c r="K225" s="5"/>
    </row>
    <row r="226" spans="1:14" x14ac:dyDescent="0.35">
      <c r="A226" t="s">
        <v>128</v>
      </c>
      <c r="B226" s="5">
        <f t="shared" si="14"/>
        <v>1.1230317691002534</v>
      </c>
      <c r="D226" s="5">
        <f>D121+O$205+O$194</f>
        <v>1.146308363521324</v>
      </c>
      <c r="E226" s="5">
        <f t="shared" si="12"/>
        <v>2.3276594421070662E-2</v>
      </c>
      <c r="F226">
        <f t="shared" si="13"/>
        <v>2.3276594421070662E-2</v>
      </c>
      <c r="G226" s="5"/>
      <c r="H226" s="5"/>
      <c r="I226" s="5"/>
      <c r="J226" s="5"/>
      <c r="K226" s="5"/>
    </row>
    <row r="227" spans="1:14" x14ac:dyDescent="0.35">
      <c r="A227" t="s">
        <v>129</v>
      </c>
      <c r="B227" s="5">
        <f t="shared" si="14"/>
        <v>1.1230317691002534</v>
      </c>
      <c r="D227" s="5">
        <f>D127+D145+D166</f>
        <v>1.0970201393174741</v>
      </c>
      <c r="E227" s="5">
        <f t="shared" si="12"/>
        <v>-2.6011629782779266E-2</v>
      </c>
      <c r="F227">
        <f t="shared" si="13"/>
        <v>2.6011629782779266E-2</v>
      </c>
      <c r="G227" s="5"/>
      <c r="H227" s="5"/>
      <c r="I227" s="5"/>
      <c r="J227" s="5"/>
      <c r="K227" s="5"/>
    </row>
    <row r="228" spans="1:14" x14ac:dyDescent="0.35">
      <c r="A228" t="s">
        <v>130</v>
      </c>
      <c r="B228" s="5">
        <f t="shared" si="14"/>
        <v>1.1230317691002534</v>
      </c>
      <c r="D228" s="5">
        <f>D139+O$205+O$194</f>
        <v>1.146308363521324</v>
      </c>
      <c r="E228" s="5">
        <f t="shared" si="12"/>
        <v>2.3276594421070662E-2</v>
      </c>
      <c r="F228">
        <f t="shared" si="13"/>
        <v>2.3276594421070662E-2</v>
      </c>
      <c r="G228" s="5"/>
      <c r="H228" s="5"/>
      <c r="I228" s="5"/>
      <c r="J228" s="5"/>
      <c r="K228" s="5"/>
    </row>
    <row r="229" spans="1:14" x14ac:dyDescent="0.35">
      <c r="A229" t="s">
        <v>79</v>
      </c>
      <c r="B229" s="5">
        <f t="shared" si="14"/>
        <v>1.1230317691002534</v>
      </c>
      <c r="D229" s="5">
        <f>D133+D43+O205</f>
        <v>1.0252895533249309</v>
      </c>
      <c r="E229" s="5">
        <f t="shared" si="12"/>
        <v>-9.7742215775322494E-2</v>
      </c>
      <c r="F229">
        <f t="shared" si="13"/>
        <v>9.7742215775322494E-2</v>
      </c>
      <c r="G229" s="5">
        <f>AVERAGE(D218:D229)</f>
        <v>1.1383649962149762</v>
      </c>
      <c r="H229" s="5">
        <f>AVERAGE(E218:E229)</f>
        <v>1.5333227114722717E-2</v>
      </c>
      <c r="I229" s="5">
        <f>O216</f>
        <v>1.1230317691002534</v>
      </c>
      <c r="J229" s="5"/>
      <c r="K229" s="5"/>
    </row>
    <row r="230" spans="1:14" x14ac:dyDescent="0.35">
      <c r="A230" t="s">
        <v>11</v>
      </c>
      <c r="B230" s="5">
        <f>O217</f>
        <v>2.071761061994466</v>
      </c>
      <c r="D230" s="5">
        <f>D1+D21+D172</f>
        <v>2.0658765760022297</v>
      </c>
      <c r="E230" s="5">
        <f t="shared" si="12"/>
        <v>-5.8844859922362325E-3</v>
      </c>
      <c r="F230">
        <f t="shared" si="13"/>
        <v>5.8844859922362325E-3</v>
      </c>
      <c r="H230" s="5"/>
      <c r="J230" s="5"/>
    </row>
    <row r="231" spans="1:14" x14ac:dyDescent="0.35">
      <c r="A231" t="s">
        <v>11</v>
      </c>
      <c r="B231" s="5">
        <f>O217</f>
        <v>2.071761061994466</v>
      </c>
      <c r="D231" s="5">
        <f>D5+D9+D173</f>
        <v>2.0658765760022297</v>
      </c>
      <c r="E231" s="5">
        <f t="shared" si="12"/>
        <v>-5.8844859922362325E-3</v>
      </c>
      <c r="F231">
        <f t="shared" si="13"/>
        <v>5.8844859922362325E-3</v>
      </c>
      <c r="H231" s="5"/>
      <c r="J231" s="5"/>
      <c r="N231" s="3"/>
    </row>
    <row r="232" spans="1:14" x14ac:dyDescent="0.35">
      <c r="A232" t="s">
        <v>11</v>
      </c>
      <c r="B232" s="5">
        <f>O217</f>
        <v>2.071761061994466</v>
      </c>
      <c r="D232" s="5">
        <f>D13+D17+D174</f>
        <v>2.0658765760022297</v>
      </c>
      <c r="E232" s="5">
        <f t="shared" si="12"/>
        <v>-5.8844859922362325E-3</v>
      </c>
      <c r="F232">
        <f t="shared" si="13"/>
        <v>5.8844859922362325E-3</v>
      </c>
      <c r="G232" s="5">
        <f>AVERAGE(D230:D232)</f>
        <v>2.0658765760022297</v>
      </c>
      <c r="H232" s="5">
        <f>AVERAGE(E230:E232)</f>
        <v>-5.8844859922362325E-3</v>
      </c>
      <c r="I232" s="5">
        <f>O217</f>
        <v>2.071761061994466</v>
      </c>
      <c r="J232" s="5"/>
      <c r="K232" s="5"/>
    </row>
    <row r="233" spans="1:14" x14ac:dyDescent="0.35">
      <c r="A233" t="s">
        <v>12</v>
      </c>
      <c r="B233" s="5">
        <f>O218</f>
        <v>2.0115748537765814</v>
      </c>
      <c r="D233" s="5">
        <f>D2+D6+D175</f>
        <v>2.0070099776977042</v>
      </c>
      <c r="E233" s="5">
        <f t="shared" si="12"/>
        <v>-4.5648760788772336E-3</v>
      </c>
      <c r="F233">
        <f t="shared" si="13"/>
        <v>4.5648760788772336E-3</v>
      </c>
      <c r="H233" s="5"/>
      <c r="J233" s="5"/>
    </row>
    <row r="234" spans="1:14" x14ac:dyDescent="0.35">
      <c r="A234" t="s">
        <v>12</v>
      </c>
      <c r="B234" s="5">
        <f>O218</f>
        <v>2.0115748537765814</v>
      </c>
      <c r="D234" s="5">
        <f>D10+D14+D176</f>
        <v>2.0070099776977042</v>
      </c>
      <c r="E234" s="5">
        <f t="shared" si="12"/>
        <v>-4.5648760788772336E-3</v>
      </c>
      <c r="F234">
        <f t="shared" si="13"/>
        <v>4.5648760788772336E-3</v>
      </c>
      <c r="H234" s="5"/>
      <c r="J234" s="5"/>
    </row>
    <row r="235" spans="1:14" x14ac:dyDescent="0.35">
      <c r="A235" t="s">
        <v>12</v>
      </c>
      <c r="B235" s="5">
        <f>O218</f>
        <v>2.0115748537765814</v>
      </c>
      <c r="D235" s="5">
        <f>D18+D22+D177</f>
        <v>2.0070099776977042</v>
      </c>
      <c r="E235" s="5">
        <f t="shared" si="12"/>
        <v>-4.5648760788772336E-3</v>
      </c>
      <c r="F235">
        <f t="shared" si="13"/>
        <v>4.5648760788772336E-3</v>
      </c>
      <c r="G235" s="5">
        <f>AVERAGE(D233:D235)</f>
        <v>2.0070099776977042</v>
      </c>
      <c r="H235" s="5">
        <f>AVERAGE(E233:E235)</f>
        <v>-4.5648760788772336E-3</v>
      </c>
      <c r="I235" s="5">
        <f>O218</f>
        <v>2.0115748537765814</v>
      </c>
      <c r="J235" s="5"/>
      <c r="K235" s="5"/>
    </row>
    <row r="236" spans="1:14" x14ac:dyDescent="0.35">
      <c r="A236" t="s">
        <v>80</v>
      </c>
      <c r="B236" s="5">
        <f t="shared" ref="B236:B253" si="15">O$219</f>
        <v>1.9812656032957094</v>
      </c>
      <c r="D236" s="5">
        <f>D3+D56+D155</f>
        <v>2.2880383137652327</v>
      </c>
      <c r="E236" s="5">
        <f t="shared" si="12"/>
        <v>0.30677271046952326</v>
      </c>
      <c r="F236">
        <f t="shared" si="13"/>
        <v>0.30677271046952326</v>
      </c>
      <c r="H236" s="5"/>
      <c r="J236" s="5"/>
    </row>
    <row r="237" spans="1:14" x14ac:dyDescent="0.35">
      <c r="A237" t="s">
        <v>81</v>
      </c>
      <c r="B237" s="5">
        <f t="shared" si="15"/>
        <v>1.9812656032957094</v>
      </c>
      <c r="D237" s="5">
        <f>O$184+O$206+D50</f>
        <v>2.0117617337704337</v>
      </c>
      <c r="E237" s="5">
        <f t="shared" si="12"/>
        <v>3.0496130474724215E-2</v>
      </c>
      <c r="F237">
        <f t="shared" si="13"/>
        <v>3.0496130474724215E-2</v>
      </c>
      <c r="H237" s="5"/>
      <c r="J237" s="5"/>
    </row>
    <row r="238" spans="1:14" x14ac:dyDescent="0.35">
      <c r="A238" t="s">
        <v>82</v>
      </c>
      <c r="B238" s="5">
        <f t="shared" si="15"/>
        <v>1.9812656032957094</v>
      </c>
      <c r="D238" s="5">
        <f>O$184+O$206+D44</f>
        <v>1.8218227656921524</v>
      </c>
      <c r="E238" s="5">
        <f t="shared" si="12"/>
        <v>-0.15944283760355704</v>
      </c>
      <c r="F238">
        <f t="shared" si="13"/>
        <v>0.15944283760355704</v>
      </c>
      <c r="H238" s="5"/>
      <c r="J238" s="5"/>
    </row>
    <row r="239" spans="1:14" x14ac:dyDescent="0.35">
      <c r="A239" s="35" t="s">
        <v>83</v>
      </c>
      <c r="B239" s="5">
        <f t="shared" si="15"/>
        <v>1.9812656032957094</v>
      </c>
      <c r="D239" s="5">
        <f>D7+D74+D156</f>
        <v>2.0980993456869514</v>
      </c>
      <c r="E239" s="5">
        <f t="shared" si="12"/>
        <v>0.116833742391242</v>
      </c>
      <c r="F239">
        <f t="shared" si="13"/>
        <v>0.116833742391242</v>
      </c>
      <c r="H239" s="5"/>
      <c r="J239" s="5"/>
      <c r="N239" s="3"/>
    </row>
    <row r="240" spans="1:14" x14ac:dyDescent="0.35">
      <c r="A240" s="35" t="s">
        <v>84</v>
      </c>
      <c r="B240" s="5">
        <f t="shared" si="15"/>
        <v>1.9812656032957094</v>
      </c>
      <c r="D240" s="5">
        <f>O$184+O$206+D68</f>
        <v>2.0117617337704337</v>
      </c>
      <c r="E240" s="5">
        <f t="shared" si="12"/>
        <v>3.0496130474724215E-2</v>
      </c>
      <c r="F240">
        <f t="shared" si="13"/>
        <v>3.0496130474724215E-2</v>
      </c>
      <c r="H240" s="5"/>
      <c r="J240" s="5"/>
      <c r="N240" s="3"/>
    </row>
    <row r="241" spans="1:14" x14ac:dyDescent="0.35">
      <c r="A241" s="35" t="s">
        <v>85</v>
      </c>
      <c r="B241" s="5">
        <f t="shared" si="15"/>
        <v>1.9812656032957094</v>
      </c>
      <c r="D241" s="5">
        <f>O$184+O$206+D62</f>
        <v>2.0117617337704337</v>
      </c>
      <c r="E241" s="5">
        <f t="shared" si="12"/>
        <v>3.0496130474724215E-2</v>
      </c>
      <c r="F241">
        <f t="shared" si="13"/>
        <v>3.0496130474724215E-2</v>
      </c>
      <c r="H241" s="5"/>
      <c r="J241" s="5"/>
      <c r="N241" s="3"/>
    </row>
    <row r="242" spans="1:14" x14ac:dyDescent="0.35">
      <c r="A242" t="s">
        <v>86</v>
      </c>
      <c r="B242" s="5">
        <f t="shared" si="15"/>
        <v>1.9812656032957094</v>
      </c>
      <c r="D242" s="5">
        <f>D11+D92+D161</f>
        <v>2.1221855597001413</v>
      </c>
      <c r="E242" s="5">
        <f t="shared" si="12"/>
        <v>0.14091995640443189</v>
      </c>
      <c r="F242">
        <f t="shared" si="13"/>
        <v>0.14091995640443189</v>
      </c>
      <c r="H242" s="5"/>
      <c r="J242" s="5"/>
    </row>
    <row r="243" spans="1:14" x14ac:dyDescent="0.35">
      <c r="A243" t="s">
        <v>87</v>
      </c>
      <c r="B243" s="5">
        <f t="shared" si="15"/>
        <v>1.9812656032957094</v>
      </c>
      <c r="D243" s="5">
        <f>O$184+O$206+D56</f>
        <v>2.0117617337704337</v>
      </c>
      <c r="E243" s="5">
        <f t="shared" si="12"/>
        <v>3.0496130474724215E-2</v>
      </c>
      <c r="F243">
        <f t="shared" si="13"/>
        <v>3.0496130474724215E-2</v>
      </c>
      <c r="H243" s="5"/>
      <c r="J243" s="5"/>
    </row>
    <row r="244" spans="1:14" x14ac:dyDescent="0.35">
      <c r="A244" t="s">
        <v>88</v>
      </c>
      <c r="B244" s="5">
        <f t="shared" si="15"/>
        <v>1.9812656032957094</v>
      </c>
      <c r="D244" s="5">
        <f>O$184+O$206+D80</f>
        <v>2.0117617337704337</v>
      </c>
      <c r="E244" s="5">
        <f t="shared" si="12"/>
        <v>3.0496130474724215E-2</v>
      </c>
      <c r="F244">
        <f t="shared" si="13"/>
        <v>3.0496130474724215E-2</v>
      </c>
      <c r="H244" s="5"/>
      <c r="J244" s="5"/>
    </row>
    <row r="245" spans="1:14" x14ac:dyDescent="0.35">
      <c r="A245" t="s">
        <v>89</v>
      </c>
      <c r="B245" s="5">
        <f t="shared" si="15"/>
        <v>1.9812656032957094</v>
      </c>
      <c r="D245" s="5">
        <f>D15+D110+D162</f>
        <v>2.1221855597001413</v>
      </c>
      <c r="E245" s="5">
        <f t="shared" si="12"/>
        <v>0.14091995640443189</v>
      </c>
      <c r="F245">
        <f t="shared" si="13"/>
        <v>0.14091995640443189</v>
      </c>
      <c r="H245" s="5"/>
      <c r="J245" s="5"/>
    </row>
    <row r="246" spans="1:14" x14ac:dyDescent="0.35">
      <c r="A246" t="s">
        <v>90</v>
      </c>
      <c r="B246" s="5">
        <f t="shared" si="15"/>
        <v>1.9812656032957094</v>
      </c>
      <c r="D246" s="5">
        <f>O$184+O$206+D104</f>
        <v>2.0117617337704337</v>
      </c>
      <c r="E246" s="5">
        <f t="shared" si="12"/>
        <v>3.0496130474724215E-2</v>
      </c>
      <c r="F246">
        <f t="shared" si="13"/>
        <v>3.0496130474724215E-2</v>
      </c>
      <c r="H246" s="5"/>
      <c r="J246" s="5"/>
    </row>
    <row r="247" spans="1:14" x14ac:dyDescent="0.35">
      <c r="A247" t="s">
        <v>91</v>
      </c>
      <c r="B247" s="5">
        <f t="shared" si="15"/>
        <v>1.9812656032957094</v>
      </c>
      <c r="D247" s="5">
        <f>O$184+O$206+D98</f>
        <v>2.0117617337704337</v>
      </c>
      <c r="E247" s="5">
        <f t="shared" si="12"/>
        <v>3.0496130474724215E-2</v>
      </c>
      <c r="F247">
        <f t="shared" si="13"/>
        <v>3.0496130474724215E-2</v>
      </c>
      <c r="H247" s="5"/>
      <c r="J247" s="5"/>
    </row>
    <row r="248" spans="1:14" x14ac:dyDescent="0.35">
      <c r="A248" t="s">
        <v>92</v>
      </c>
      <c r="B248" s="5">
        <f t="shared" si="15"/>
        <v>1.9812656032957094</v>
      </c>
      <c r="D248" s="5">
        <f>D19+D128+D167</f>
        <v>1.9448956666325687</v>
      </c>
      <c r="E248" s="5">
        <f t="shared" si="12"/>
        <v>-3.6369936663140701E-2</v>
      </c>
      <c r="F248">
        <f t="shared" si="13"/>
        <v>3.6369936663140701E-2</v>
      </c>
      <c r="H248" s="5"/>
      <c r="J248" s="5"/>
    </row>
    <row r="249" spans="1:14" x14ac:dyDescent="0.35">
      <c r="A249" t="s">
        <v>93</v>
      </c>
      <c r="B249" s="5">
        <f t="shared" si="15"/>
        <v>1.9812656032957094</v>
      </c>
      <c r="D249" s="5">
        <f>O$184+O$206+D122</f>
        <v>2.0117617337704337</v>
      </c>
      <c r="E249" s="5">
        <f t="shared" si="12"/>
        <v>3.0496130474724215E-2</v>
      </c>
      <c r="F249">
        <f t="shared" si="13"/>
        <v>3.0496130474724215E-2</v>
      </c>
      <c r="H249" s="5"/>
      <c r="J249" s="5"/>
    </row>
    <row r="250" spans="1:14" x14ac:dyDescent="0.35">
      <c r="A250" t="s">
        <v>94</v>
      </c>
      <c r="B250" s="5">
        <f t="shared" si="15"/>
        <v>1.9812656032957094</v>
      </c>
      <c r="D250" s="5">
        <f>O$184+O$206+D116</f>
        <v>2.0117617337704337</v>
      </c>
      <c r="E250" s="5">
        <f t="shared" si="12"/>
        <v>3.0496130474724215E-2</v>
      </c>
      <c r="F250">
        <f t="shared" si="13"/>
        <v>3.0496130474724215E-2</v>
      </c>
      <c r="H250" s="5"/>
      <c r="J250" s="5"/>
    </row>
    <row r="251" spans="1:14" x14ac:dyDescent="0.35">
      <c r="A251" t="s">
        <v>95</v>
      </c>
      <c r="B251" s="5">
        <f t="shared" si="15"/>
        <v>1.9812656032957094</v>
      </c>
      <c r="D251" s="5">
        <f>D23+D146+D168</f>
        <v>1.9448956666325687</v>
      </c>
      <c r="E251" s="5">
        <f t="shared" si="12"/>
        <v>-3.6369936663140701E-2</v>
      </c>
      <c r="F251">
        <f t="shared" si="13"/>
        <v>3.6369936663140701E-2</v>
      </c>
      <c r="J251" s="5"/>
      <c r="K251" s="5"/>
    </row>
    <row r="252" spans="1:14" x14ac:dyDescent="0.35">
      <c r="A252" t="s">
        <v>96</v>
      </c>
      <c r="B252" s="5">
        <f t="shared" si="15"/>
        <v>1.9812656032957094</v>
      </c>
      <c r="D252" s="5">
        <f>O$184+O$206+D140</f>
        <v>2.0117617337704337</v>
      </c>
      <c r="E252" s="5">
        <f t="shared" si="12"/>
        <v>3.0496130474724215E-2</v>
      </c>
      <c r="F252">
        <f t="shared" si="13"/>
        <v>3.0496130474724215E-2</v>
      </c>
      <c r="G252" s="5"/>
      <c r="H252" s="5"/>
      <c r="I252" s="5"/>
      <c r="J252" s="5"/>
      <c r="K252" s="5"/>
    </row>
    <row r="253" spans="1:14" x14ac:dyDescent="0.35">
      <c r="A253" t="s">
        <v>97</v>
      </c>
      <c r="B253" s="5">
        <f t="shared" si="15"/>
        <v>1.9812656032957094</v>
      </c>
      <c r="D253" s="5">
        <f>O$184+O$206+D134</f>
        <v>2.0117617337704337</v>
      </c>
      <c r="E253" s="5">
        <f t="shared" si="12"/>
        <v>3.0496130474724215E-2</v>
      </c>
      <c r="F253">
        <f t="shared" si="13"/>
        <v>3.0496130474724215E-2</v>
      </c>
      <c r="G253" s="5">
        <f>AVERAGE(D236:D253)</f>
        <v>2.0261945527380298</v>
      </c>
      <c r="H253" s="5">
        <f>AVERAGE(E236:E253)</f>
        <v>4.4928949442319829E-2</v>
      </c>
      <c r="I253" s="5">
        <f>O219</f>
        <v>1.9812656032957094</v>
      </c>
      <c r="J253" s="5"/>
      <c r="K253" s="5"/>
    </row>
    <row r="254" spans="1:14" x14ac:dyDescent="0.35">
      <c r="A254" t="s">
        <v>98</v>
      </c>
      <c r="B254" s="5">
        <f t="shared" ref="B254:B277" si="16">O$220</f>
        <v>1.9968395340804608</v>
      </c>
      <c r="D254" s="5">
        <f>O$185+O$196+D46</f>
        <v>1.8636337954375715</v>
      </c>
      <c r="E254" s="5">
        <f t="shared" si="12"/>
        <v>-0.13320573864288932</v>
      </c>
      <c r="F254">
        <f t="shared" si="13"/>
        <v>0.13320573864288932</v>
      </c>
      <c r="H254" s="5"/>
      <c r="J254" s="5"/>
      <c r="N254" s="3"/>
    </row>
    <row r="255" spans="1:14" x14ac:dyDescent="0.35">
      <c r="A255" t="s">
        <v>131</v>
      </c>
      <c r="B255" s="5">
        <f t="shared" si="16"/>
        <v>1.9968395340804608</v>
      </c>
      <c r="D255" s="5">
        <f>D4+D45+D52</f>
        <v>1.8691489865443882</v>
      </c>
      <c r="E255" s="5">
        <f t="shared" si="12"/>
        <v>-0.12769054753607256</v>
      </c>
      <c r="F255">
        <f t="shared" si="13"/>
        <v>0.12769054753607256</v>
      </c>
      <c r="H255" s="5"/>
      <c r="J255" s="5"/>
      <c r="N255" s="3"/>
    </row>
    <row r="256" spans="1:14" x14ac:dyDescent="0.35">
      <c r="A256" t="s">
        <v>132</v>
      </c>
      <c r="B256" s="5">
        <f t="shared" si="16"/>
        <v>1.9968395340804608</v>
      </c>
      <c r="D256" s="5">
        <f>O$185+D51+D58</f>
        <v>2.0519586414440552</v>
      </c>
      <c r="E256" s="5">
        <f t="shared" si="12"/>
        <v>5.5119107363594377E-2</v>
      </c>
      <c r="F256">
        <f t="shared" si="13"/>
        <v>5.5119107363594377E-2</v>
      </c>
      <c r="H256" s="5"/>
      <c r="J256" s="5"/>
      <c r="N256" s="3"/>
    </row>
    <row r="257" spans="1:14" x14ac:dyDescent="0.35">
      <c r="A257" t="s">
        <v>99</v>
      </c>
      <c r="B257" s="5">
        <f t="shared" si="16"/>
        <v>1.9968395340804608</v>
      </c>
      <c r="D257" s="5">
        <f>O$185+O$197+D58</f>
        <v>1.9565845593161462</v>
      </c>
      <c r="E257" s="5">
        <f t="shared" si="12"/>
        <v>-4.0254974764314611E-2</v>
      </c>
      <c r="F257">
        <f t="shared" si="13"/>
        <v>4.0254974764314611E-2</v>
      </c>
      <c r="H257" s="5"/>
      <c r="J257" s="5"/>
      <c r="N257" s="3"/>
    </row>
    <row r="258" spans="1:14" x14ac:dyDescent="0.35">
      <c r="A258" t="s">
        <v>100</v>
      </c>
      <c r="B258" s="5">
        <f t="shared" si="16"/>
        <v>1.9968395340804608</v>
      </c>
      <c r="D258" s="5">
        <f>O$185+O$196+D64</f>
        <v>2.0224158649976931</v>
      </c>
      <c r="E258" s="5">
        <f t="shared" si="12"/>
        <v>2.5576330917232326E-2</v>
      </c>
      <c r="F258">
        <f t="shared" si="13"/>
        <v>2.5576330917232326E-2</v>
      </c>
      <c r="H258" s="5"/>
      <c r="J258" s="5"/>
      <c r="M258" t="s">
        <v>15</v>
      </c>
      <c r="N258" s="3">
        <v>1.3656698144541495</v>
      </c>
    </row>
    <row r="259" spans="1:14" x14ac:dyDescent="0.35">
      <c r="A259" t="s">
        <v>133</v>
      </c>
      <c r="B259" s="5">
        <f t="shared" si="16"/>
        <v>1.9968395340804608</v>
      </c>
      <c r="D259" s="5">
        <f>D8+D63+D70</f>
        <v>2.0530334055335344</v>
      </c>
      <c r="E259" s="5">
        <f t="shared" si="12"/>
        <v>5.6193871453073641E-2</v>
      </c>
      <c r="F259">
        <f t="shared" si="13"/>
        <v>5.6193871453073641E-2</v>
      </c>
      <c r="H259" s="5"/>
      <c r="J259" s="5"/>
      <c r="M259" t="s">
        <v>10</v>
      </c>
      <c r="N259" s="3">
        <v>2.0213151497715485</v>
      </c>
    </row>
    <row r="260" spans="1:14" x14ac:dyDescent="0.35">
      <c r="A260" t="s">
        <v>134</v>
      </c>
      <c r="B260" s="5">
        <f t="shared" si="16"/>
        <v>1.9968395340804608</v>
      </c>
      <c r="D260" s="5">
        <f>O$185+D69+D76</f>
        <v>1.8931765718839335</v>
      </c>
      <c r="E260" s="5">
        <f t="shared" si="12"/>
        <v>-0.10366296219652726</v>
      </c>
      <c r="F260">
        <f t="shared" si="13"/>
        <v>0.10366296219652726</v>
      </c>
      <c r="H260" s="5"/>
      <c r="J260" s="5"/>
      <c r="M260" t="s">
        <v>16</v>
      </c>
      <c r="N260" s="3">
        <v>1.1097782936638751</v>
      </c>
    </row>
    <row r="261" spans="1:14" x14ac:dyDescent="0.35">
      <c r="A261" t="s">
        <v>101</v>
      </c>
      <c r="B261" s="5">
        <f t="shared" si="16"/>
        <v>1.9968395340804608</v>
      </c>
      <c r="D261" s="5">
        <f>O$185+O$197+D75</f>
        <v>1.8424978915376768</v>
      </c>
      <c r="E261" s="5">
        <f t="shared" si="12"/>
        <v>-0.15434164254278393</v>
      </c>
      <c r="F261">
        <f t="shared" si="13"/>
        <v>0.15434164254278393</v>
      </c>
      <c r="H261" s="5"/>
      <c r="J261" s="5"/>
      <c r="M261" t="s">
        <v>11</v>
      </c>
      <c r="N261" s="3">
        <v>2.063872502084751</v>
      </c>
    </row>
    <row r="262" spans="1:14" x14ac:dyDescent="0.35">
      <c r="A262" t="s">
        <v>102</v>
      </c>
      <c r="B262" s="5">
        <f t="shared" si="16"/>
        <v>1.9968395340804608</v>
      </c>
      <c r="D262" s="5">
        <f>O$185+O$196+D82</f>
        <v>2.0224158649976931</v>
      </c>
      <c r="E262" s="5">
        <f t="shared" si="12"/>
        <v>2.5576330917232326E-2</v>
      </c>
      <c r="F262">
        <f t="shared" si="13"/>
        <v>2.5576330917232326E-2</v>
      </c>
      <c r="H262" s="5"/>
      <c r="J262" s="5"/>
      <c r="M262" t="s">
        <v>12</v>
      </c>
      <c r="N262" s="3">
        <v>2.0017640626729425</v>
      </c>
    </row>
    <row r="263" spans="1:14" x14ac:dyDescent="0.35">
      <c r="A263" t="s">
        <v>135</v>
      </c>
      <c r="B263" s="5">
        <f t="shared" si="16"/>
        <v>1.9968395340804608</v>
      </c>
      <c r="D263" s="5">
        <f>D12+D81+D88</f>
        <v>1.8942513359734128</v>
      </c>
      <c r="E263" s="5">
        <f t="shared" si="12"/>
        <v>-0.102588198107048</v>
      </c>
      <c r="F263">
        <f t="shared" si="13"/>
        <v>0.102588198107048</v>
      </c>
      <c r="H263" s="5"/>
      <c r="J263" s="5"/>
      <c r="M263" t="s">
        <v>13</v>
      </c>
      <c r="N263" s="3">
        <v>1.8641303226807993</v>
      </c>
    </row>
    <row r="264" spans="1:14" x14ac:dyDescent="0.35">
      <c r="A264" t="s">
        <v>136</v>
      </c>
      <c r="B264" s="5">
        <f t="shared" si="16"/>
        <v>1.9968395340804608</v>
      </c>
      <c r="D264" s="5">
        <f>O$185+D87+D94</f>
        <v>1.8680742224549092</v>
      </c>
      <c r="E264" s="5">
        <f t="shared" si="12"/>
        <v>-0.1287653116255516</v>
      </c>
      <c r="F264">
        <f t="shared" si="13"/>
        <v>0.1287653116255516</v>
      </c>
      <c r="H264" s="5"/>
      <c r="J264" s="5"/>
      <c r="M264" t="s">
        <v>14</v>
      </c>
      <c r="N264" s="3">
        <v>1.994167795820609</v>
      </c>
    </row>
    <row r="265" spans="1:14" x14ac:dyDescent="0.35">
      <c r="A265" t="s">
        <v>103</v>
      </c>
      <c r="B265" s="5">
        <f t="shared" si="16"/>
        <v>1.9968395340804608</v>
      </c>
      <c r="D265" s="5">
        <f>O$185+O$197+D93</f>
        <v>2.0263823105268228</v>
      </c>
      <c r="E265" s="5">
        <f t="shared" si="12"/>
        <v>2.9542776446362051E-2</v>
      </c>
      <c r="F265">
        <f t="shared" si="13"/>
        <v>2.9542776446362051E-2</v>
      </c>
      <c r="H265" s="5"/>
      <c r="J265" s="5"/>
      <c r="M265" t="s">
        <v>31</v>
      </c>
      <c r="N265" s="3">
        <v>1.9686172665887709</v>
      </c>
    </row>
    <row r="266" spans="1:14" x14ac:dyDescent="0.35">
      <c r="A266" t="s">
        <v>104</v>
      </c>
      <c r="B266" s="5">
        <f t="shared" si="16"/>
        <v>1.9968395340804608</v>
      </c>
      <c r="D266" s="5">
        <f>O$185+O$196+D100</f>
        <v>2.0224158649976931</v>
      </c>
      <c r="E266" s="5">
        <f t="shared" si="12"/>
        <v>2.5576330917232326E-2</v>
      </c>
      <c r="F266">
        <f t="shared" si="13"/>
        <v>2.5576330917232326E-2</v>
      </c>
      <c r="H266" s="5"/>
      <c r="J266" s="5"/>
    </row>
    <row r="267" spans="1:14" x14ac:dyDescent="0.35">
      <c r="A267" t="s">
        <v>137</v>
      </c>
      <c r="B267" s="5">
        <f t="shared" si="16"/>
        <v>1.9968395340804608</v>
      </c>
      <c r="D267" s="5">
        <f>D16+D99+D106</f>
        <v>2.0530334055335344</v>
      </c>
      <c r="E267" s="5">
        <f t="shared" si="12"/>
        <v>5.6193871453073641E-2</v>
      </c>
      <c r="F267">
        <f t="shared" si="13"/>
        <v>5.6193871453073641E-2</v>
      </c>
      <c r="H267" s="5"/>
      <c r="J267" s="5"/>
      <c r="N267" s="3"/>
    </row>
    <row r="268" spans="1:14" x14ac:dyDescent="0.35">
      <c r="A268" t="s">
        <v>138</v>
      </c>
      <c r="B268" s="5">
        <f t="shared" si="16"/>
        <v>1.9968395340804608</v>
      </c>
      <c r="D268" s="5">
        <f>O$185+D105+D112</f>
        <v>2.0519586414440552</v>
      </c>
      <c r="E268" s="5">
        <f t="shared" si="12"/>
        <v>5.5119107363594377E-2</v>
      </c>
      <c r="F268">
        <f t="shared" si="13"/>
        <v>5.5119107363594377E-2</v>
      </c>
      <c r="H268" s="5"/>
      <c r="J268" s="5"/>
      <c r="N268" s="3"/>
    </row>
    <row r="269" spans="1:14" x14ac:dyDescent="0.35">
      <c r="A269" t="s">
        <v>105</v>
      </c>
      <c r="B269" s="5">
        <f t="shared" si="16"/>
        <v>1.9968395340804608</v>
      </c>
      <c r="D269" s="5">
        <f>O$185+O$197+D111</f>
        <v>2.0263823105268228</v>
      </c>
      <c r="E269" s="5">
        <f t="shared" si="12"/>
        <v>2.9542776446362051E-2</v>
      </c>
      <c r="F269">
        <f t="shared" si="13"/>
        <v>2.9542776446362051E-2</v>
      </c>
      <c r="H269" s="5"/>
      <c r="J269" s="5"/>
      <c r="N269" s="3"/>
    </row>
    <row r="270" spans="1:14" x14ac:dyDescent="0.35">
      <c r="A270" t="s">
        <v>106</v>
      </c>
      <c r="B270" s="5">
        <f t="shared" si="16"/>
        <v>1.9968395340804608</v>
      </c>
      <c r="D270" s="5">
        <f>O$185+O$196+D118</f>
        <v>2.0224158649976931</v>
      </c>
      <c r="E270" s="5">
        <f t="shared" si="12"/>
        <v>2.5576330917232326E-2</v>
      </c>
      <c r="F270">
        <f t="shared" si="13"/>
        <v>2.5576330917232326E-2</v>
      </c>
      <c r="H270" s="5"/>
      <c r="J270" s="5"/>
    </row>
    <row r="271" spans="1:14" x14ac:dyDescent="0.35">
      <c r="A271" t="s">
        <v>139</v>
      </c>
      <c r="B271" s="5">
        <f t="shared" si="16"/>
        <v>1.9968395340804608</v>
      </c>
      <c r="D271" s="5">
        <f>D20+D117+D124</f>
        <v>2.0530334055335344</v>
      </c>
      <c r="E271" s="5">
        <f t="shared" si="12"/>
        <v>5.6193871453073641E-2</v>
      </c>
      <c r="F271">
        <f t="shared" si="13"/>
        <v>5.6193871453073641E-2</v>
      </c>
      <c r="H271" s="5"/>
      <c r="J271" s="5"/>
      <c r="N271" s="3"/>
    </row>
    <row r="272" spans="1:14" x14ac:dyDescent="0.35">
      <c r="A272" t="s">
        <v>140</v>
      </c>
      <c r="B272" s="5">
        <f t="shared" si="16"/>
        <v>1.9968395340804608</v>
      </c>
      <c r="D272" s="5">
        <f>O$185+D123+D130</f>
        <v>2.0519586414440552</v>
      </c>
      <c r="E272" s="5">
        <f t="shared" si="12"/>
        <v>5.5119107363594377E-2</v>
      </c>
      <c r="F272">
        <f t="shared" si="13"/>
        <v>5.5119107363594377E-2</v>
      </c>
      <c r="H272" s="5"/>
      <c r="J272" s="5"/>
      <c r="N272" s="3"/>
    </row>
    <row r="273" spans="1:14" x14ac:dyDescent="0.35">
      <c r="A273" t="s">
        <v>107</v>
      </c>
      <c r="B273" s="5">
        <f t="shared" si="16"/>
        <v>1.9968395340804608</v>
      </c>
      <c r="D273" s="5">
        <f>O$185+O$197+D129</f>
        <v>2.0263823105268228</v>
      </c>
      <c r="E273" s="5">
        <f t="shared" si="12"/>
        <v>2.9542776446362051E-2</v>
      </c>
      <c r="F273">
        <f t="shared" si="13"/>
        <v>2.9542776446362051E-2</v>
      </c>
      <c r="H273" s="5"/>
      <c r="J273" s="5"/>
      <c r="N273" s="3"/>
    </row>
    <row r="274" spans="1:14" x14ac:dyDescent="0.35">
      <c r="A274" t="s">
        <v>108</v>
      </c>
      <c r="B274" s="5">
        <f t="shared" si="16"/>
        <v>1.9968395340804608</v>
      </c>
      <c r="D274" s="5">
        <f>O$185+O$196+D136</f>
        <v>2.0224158649976931</v>
      </c>
      <c r="E274" s="5">
        <f t="shared" si="12"/>
        <v>2.5576330917232326E-2</v>
      </c>
      <c r="F274">
        <f t="shared" si="13"/>
        <v>2.5576330917232326E-2</v>
      </c>
      <c r="J274" s="5"/>
      <c r="K274" s="5"/>
    </row>
    <row r="275" spans="1:14" x14ac:dyDescent="0.35">
      <c r="A275" t="s">
        <v>141</v>
      </c>
      <c r="B275" s="5">
        <f t="shared" si="16"/>
        <v>1.9968395340804608</v>
      </c>
      <c r="D275" s="5">
        <f>D24+D135+D142</f>
        <v>2.0530334055335344</v>
      </c>
      <c r="E275" s="5">
        <f t="shared" si="12"/>
        <v>5.6193871453073641E-2</v>
      </c>
      <c r="F275">
        <f t="shared" si="13"/>
        <v>5.6193871453073641E-2</v>
      </c>
      <c r="G275" s="5"/>
      <c r="H275" s="5"/>
      <c r="I275" s="5"/>
      <c r="J275" s="5"/>
      <c r="K275" s="5"/>
      <c r="N275" s="3"/>
    </row>
    <row r="276" spans="1:14" x14ac:dyDescent="0.35">
      <c r="A276" t="s">
        <v>142</v>
      </c>
      <c r="B276" s="5">
        <f t="shared" si="16"/>
        <v>1.9968395340804608</v>
      </c>
      <c r="D276" s="5">
        <f>O$185+D141+D148</f>
        <v>2.0519586414440552</v>
      </c>
      <c r="E276" s="5">
        <f t="shared" si="12"/>
        <v>5.5119107363594377E-2</v>
      </c>
      <c r="F276">
        <f t="shared" si="13"/>
        <v>5.5119107363594377E-2</v>
      </c>
      <c r="G276" s="5"/>
      <c r="H276" s="5"/>
      <c r="I276" s="5"/>
      <c r="J276" s="5"/>
      <c r="K276" s="5"/>
      <c r="N276" s="3"/>
    </row>
    <row r="277" spans="1:14" x14ac:dyDescent="0.35">
      <c r="A277" t="s">
        <v>109</v>
      </c>
      <c r="B277" s="5">
        <f t="shared" si="16"/>
        <v>1.9968395340804608</v>
      </c>
      <c r="D277" s="5">
        <f>O$185+O$197+D147</f>
        <v>2.0263823105268228</v>
      </c>
      <c r="E277" s="5">
        <f t="shared" si="12"/>
        <v>2.9542776446362051E-2</v>
      </c>
      <c r="F277">
        <f t="shared" si="13"/>
        <v>2.9542776446362051E-2</v>
      </c>
      <c r="G277" s="5">
        <f>AVERAGE(D254:D277)</f>
        <v>1.9927060049230889</v>
      </c>
      <c r="H277" s="5">
        <f>AVERAGE(E254:E274)</f>
        <v>-1.1431450239996926E-2</v>
      </c>
      <c r="I277" s="5">
        <f>O220</f>
        <v>1.9968395340804608</v>
      </c>
      <c r="J277" s="5"/>
      <c r="K277" s="5"/>
      <c r="N277" s="3"/>
    </row>
    <row r="278" spans="1:14" x14ac:dyDescent="0.35">
      <c r="A278" t="s">
        <v>110</v>
      </c>
      <c r="B278" s="5">
        <f t="shared" ref="B278:B301" si="17">O$221</f>
        <v>1.9772647491723192</v>
      </c>
      <c r="D278" s="5">
        <f>O$189+O$199+D47</f>
        <v>1.8203299831640403</v>
      </c>
      <c r="E278" s="5">
        <f t="shared" si="12"/>
        <v>-0.15693476600827894</v>
      </c>
      <c r="F278">
        <f t="shared" si="13"/>
        <v>0.15693476600827894</v>
      </c>
      <c r="H278" s="5"/>
      <c r="J278" s="5"/>
    </row>
    <row r="279" spans="1:14" x14ac:dyDescent="0.35">
      <c r="A279" t="s">
        <v>143</v>
      </c>
      <c r="B279" s="5">
        <f t="shared" si="17"/>
        <v>1.9772647491723192</v>
      </c>
      <c r="D279" s="5">
        <f>O$189+D48+D53</f>
        <v>1.862045731444117</v>
      </c>
      <c r="E279" s="5">
        <f t="shared" ref="E279:E301" si="18">D279-$B279</f>
        <v>-0.1152190177282022</v>
      </c>
      <c r="F279">
        <f t="shared" ref="F279:F301" si="19">ABS(E279)</f>
        <v>0.1152190177282022</v>
      </c>
      <c r="H279" s="5"/>
      <c r="J279" s="5"/>
    </row>
    <row r="280" spans="1:14" x14ac:dyDescent="0.35">
      <c r="A280" t="s">
        <v>144</v>
      </c>
      <c r="B280" s="5">
        <f t="shared" si="17"/>
        <v>1.9772647491723192</v>
      </c>
      <c r="D280" s="5">
        <f>O$189+D54+D59</f>
        <v>2.0351316045373276</v>
      </c>
      <c r="E280" s="5">
        <f t="shared" si="18"/>
        <v>5.7866855365008352E-2</v>
      </c>
      <c r="F280">
        <f t="shared" si="19"/>
        <v>5.7866855365008352E-2</v>
      </c>
      <c r="H280" s="5"/>
      <c r="J280" s="5"/>
    </row>
    <row r="281" spans="1:14" x14ac:dyDescent="0.35">
      <c r="A281" t="s">
        <v>111</v>
      </c>
      <c r="B281" s="5">
        <f t="shared" si="17"/>
        <v>1.9772647491723192</v>
      </c>
      <c r="D281" s="5">
        <f>O$189+O$198+D60</f>
        <v>2.0051040175435055</v>
      </c>
      <c r="E281" s="5">
        <f t="shared" si="18"/>
        <v>2.7839268371186332E-2</v>
      </c>
      <c r="F281">
        <f t="shared" si="19"/>
        <v>2.7839268371186332E-2</v>
      </c>
      <c r="H281" s="5"/>
      <c r="J281" s="5"/>
    </row>
    <row r="282" spans="1:14" x14ac:dyDescent="0.35">
      <c r="A282" t="s">
        <v>112</v>
      </c>
      <c r="B282" s="5">
        <f t="shared" si="17"/>
        <v>1.9772647491723192</v>
      </c>
      <c r="D282" s="5">
        <f>O$189+O$199+D65</f>
        <v>2.0072923361661412</v>
      </c>
      <c r="E282" s="5">
        <f t="shared" si="18"/>
        <v>3.002758699382202E-2</v>
      </c>
      <c r="F282">
        <f t="shared" si="19"/>
        <v>3.002758699382202E-2</v>
      </c>
      <c r="H282" s="5"/>
      <c r="J282" s="5"/>
    </row>
    <row r="283" spans="1:14" x14ac:dyDescent="0.35">
      <c r="A283" t="s">
        <v>145</v>
      </c>
      <c r="B283" s="5">
        <f t="shared" si="17"/>
        <v>1.9772647491723192</v>
      </c>
      <c r="D283" s="5">
        <f>O$189+D66+D71</f>
        <v>2.0351316045373276</v>
      </c>
      <c r="E283" s="5">
        <f t="shared" si="18"/>
        <v>5.7866855365008352E-2</v>
      </c>
      <c r="F283">
        <f t="shared" si="19"/>
        <v>5.7866855365008352E-2</v>
      </c>
      <c r="J283" s="5"/>
      <c r="K283" s="5"/>
    </row>
    <row r="284" spans="1:14" x14ac:dyDescent="0.35">
      <c r="A284" t="s">
        <v>146</v>
      </c>
      <c r="B284" s="5">
        <f t="shared" si="17"/>
        <v>1.9772647491723192</v>
      </c>
      <c r="D284" s="5">
        <f>O$189+D72+D77</f>
        <v>1.8481692515352264</v>
      </c>
      <c r="E284" s="5">
        <f t="shared" si="18"/>
        <v>-0.12909549763709283</v>
      </c>
      <c r="F284">
        <f t="shared" si="19"/>
        <v>0.12909549763709283</v>
      </c>
      <c r="J284" s="5"/>
      <c r="K284" s="5"/>
      <c r="L284" s="5"/>
    </row>
    <row r="285" spans="1:14" x14ac:dyDescent="0.35">
      <c r="A285" t="s">
        <v>113</v>
      </c>
      <c r="B285" s="5">
        <f t="shared" si="17"/>
        <v>1.9772647491723192</v>
      </c>
      <c r="D285" s="5">
        <f>O$189+O$198+D78</f>
        <v>1.8320181444502952</v>
      </c>
      <c r="E285" s="5">
        <f t="shared" si="18"/>
        <v>-0.145246604722024</v>
      </c>
      <c r="F285">
        <f t="shared" si="19"/>
        <v>0.145246604722024</v>
      </c>
      <c r="J285" s="5"/>
    </row>
    <row r="286" spans="1:14" x14ac:dyDescent="0.35">
      <c r="A286" t="s">
        <v>114</v>
      </c>
      <c r="B286" s="5">
        <f t="shared" si="17"/>
        <v>1.9772647491723192</v>
      </c>
      <c r="D286" s="5">
        <f>O$189+O$199+D83</f>
        <v>2.0072923361661412</v>
      </c>
      <c r="E286" s="5">
        <f t="shared" si="18"/>
        <v>3.002758699382202E-2</v>
      </c>
      <c r="F286">
        <f t="shared" si="19"/>
        <v>3.002758699382202E-2</v>
      </c>
      <c r="J286" s="5"/>
    </row>
    <row r="287" spans="1:14" x14ac:dyDescent="0.35">
      <c r="A287" t="s">
        <v>147</v>
      </c>
      <c r="B287" s="5">
        <f t="shared" si="17"/>
        <v>1.9772647491723192</v>
      </c>
      <c r="D287" s="5">
        <f>O$189+D84+D89</f>
        <v>1.8481692515352264</v>
      </c>
      <c r="E287" s="5">
        <f t="shared" si="18"/>
        <v>-0.12909549763709283</v>
      </c>
      <c r="F287">
        <f t="shared" si="19"/>
        <v>0.12909549763709283</v>
      </c>
      <c r="J287" s="5"/>
    </row>
    <row r="288" spans="1:14" x14ac:dyDescent="0.35">
      <c r="A288" t="s">
        <v>148</v>
      </c>
      <c r="B288" s="5">
        <f t="shared" si="17"/>
        <v>1.9772647491723192</v>
      </c>
      <c r="D288" s="5">
        <f>O$189+D90+D95</f>
        <v>1.862045731444117</v>
      </c>
      <c r="E288" s="5">
        <f t="shared" si="18"/>
        <v>-0.1152190177282022</v>
      </c>
      <c r="F288">
        <f t="shared" si="19"/>
        <v>0.1152190177282022</v>
      </c>
      <c r="J288" s="5"/>
    </row>
    <row r="289" spans="1:10" x14ac:dyDescent="0.35">
      <c r="A289" t="s">
        <v>115</v>
      </c>
      <c r="B289" s="5">
        <f t="shared" si="17"/>
        <v>1.9772647491723192</v>
      </c>
      <c r="D289" s="5">
        <f>O$189+O$198+D96</f>
        <v>2.0051040175435055</v>
      </c>
      <c r="E289" s="5">
        <f t="shared" si="18"/>
        <v>2.7839268371186332E-2</v>
      </c>
      <c r="F289">
        <f t="shared" si="19"/>
        <v>2.7839268371186332E-2</v>
      </c>
      <c r="J289" s="5"/>
    </row>
    <row r="290" spans="1:10" x14ac:dyDescent="0.35">
      <c r="A290" t="s">
        <v>116</v>
      </c>
      <c r="B290" s="5">
        <f t="shared" si="17"/>
        <v>1.9772647491723192</v>
      </c>
      <c r="D290" s="5">
        <f>O$189+O$199+D101</f>
        <v>2.0072923361661412</v>
      </c>
      <c r="E290" s="5">
        <f t="shared" si="18"/>
        <v>3.002758699382202E-2</v>
      </c>
      <c r="F290">
        <f t="shared" si="19"/>
        <v>3.002758699382202E-2</v>
      </c>
      <c r="J290" s="5"/>
    </row>
    <row r="291" spans="1:10" x14ac:dyDescent="0.35">
      <c r="A291" t="s">
        <v>149</v>
      </c>
      <c r="B291" s="5">
        <f t="shared" si="17"/>
        <v>1.9772647491723192</v>
      </c>
      <c r="D291" s="5">
        <f>O$189+D102+D107</f>
        <v>2.0351316045373276</v>
      </c>
      <c r="E291" s="5">
        <f t="shared" si="18"/>
        <v>5.7866855365008352E-2</v>
      </c>
      <c r="F291">
        <f t="shared" si="19"/>
        <v>5.7866855365008352E-2</v>
      </c>
      <c r="J291" s="5"/>
    </row>
    <row r="292" spans="1:10" x14ac:dyDescent="0.35">
      <c r="A292" t="s">
        <v>150</v>
      </c>
      <c r="B292" s="5">
        <f t="shared" si="17"/>
        <v>1.9772647491723192</v>
      </c>
      <c r="D292" s="5">
        <f>O$189+D108+D113</f>
        <v>2.0351316045373276</v>
      </c>
      <c r="E292" s="5">
        <f t="shared" si="18"/>
        <v>5.7866855365008352E-2</v>
      </c>
      <c r="F292">
        <f t="shared" si="19"/>
        <v>5.7866855365008352E-2</v>
      </c>
      <c r="J292" s="5"/>
    </row>
    <row r="293" spans="1:10" x14ac:dyDescent="0.35">
      <c r="A293" t="s">
        <v>117</v>
      </c>
      <c r="B293" s="5">
        <f t="shared" si="17"/>
        <v>1.9772647491723192</v>
      </c>
      <c r="D293" s="5">
        <f>O$189+O$198+D114</f>
        <v>2.0051040175435055</v>
      </c>
      <c r="E293" s="5">
        <f t="shared" si="18"/>
        <v>2.7839268371186332E-2</v>
      </c>
      <c r="F293">
        <f t="shared" si="19"/>
        <v>2.7839268371186332E-2</v>
      </c>
      <c r="J293" s="5"/>
    </row>
    <row r="294" spans="1:10" x14ac:dyDescent="0.35">
      <c r="A294" t="s">
        <v>118</v>
      </c>
      <c r="B294" s="5">
        <f t="shared" si="17"/>
        <v>1.9772647491723192</v>
      </c>
      <c r="D294" s="5">
        <f>O$189+O$199+D119</f>
        <v>2.0072923361661412</v>
      </c>
      <c r="E294" s="5">
        <f t="shared" si="18"/>
        <v>3.002758699382202E-2</v>
      </c>
      <c r="F294">
        <f t="shared" si="19"/>
        <v>3.002758699382202E-2</v>
      </c>
      <c r="J294" s="5"/>
    </row>
    <row r="295" spans="1:10" x14ac:dyDescent="0.35">
      <c r="A295" t="s">
        <v>151</v>
      </c>
      <c r="B295" s="5">
        <f t="shared" si="17"/>
        <v>1.9772647491723192</v>
      </c>
      <c r="D295" s="5">
        <f>O$189+D120+D125</f>
        <v>2.0351316045373276</v>
      </c>
      <c r="E295" s="5">
        <f t="shared" si="18"/>
        <v>5.7866855365008352E-2</v>
      </c>
      <c r="F295">
        <f t="shared" si="19"/>
        <v>5.7866855365008352E-2</v>
      </c>
      <c r="J295" s="5"/>
    </row>
    <row r="296" spans="1:10" x14ac:dyDescent="0.35">
      <c r="A296" t="s">
        <v>152</v>
      </c>
      <c r="B296" s="5">
        <f t="shared" si="17"/>
        <v>1.9772647491723192</v>
      </c>
      <c r="D296" s="5">
        <f>O$189+D126+D131</f>
        <v>2.0351316045373276</v>
      </c>
      <c r="E296" s="5">
        <f t="shared" si="18"/>
        <v>5.7866855365008352E-2</v>
      </c>
      <c r="F296">
        <f t="shared" si="19"/>
        <v>5.7866855365008352E-2</v>
      </c>
      <c r="J296" s="5"/>
    </row>
    <row r="297" spans="1:10" x14ac:dyDescent="0.35">
      <c r="A297" t="s">
        <v>119</v>
      </c>
      <c r="B297" s="5">
        <f t="shared" si="17"/>
        <v>1.9772647491723192</v>
      </c>
      <c r="D297" s="5">
        <f>O$189+O$198+D132</f>
        <v>2.0051040175435055</v>
      </c>
      <c r="E297" s="5">
        <f t="shared" si="18"/>
        <v>2.7839268371186332E-2</v>
      </c>
      <c r="F297">
        <f t="shared" si="19"/>
        <v>2.7839268371186332E-2</v>
      </c>
      <c r="J297" s="5"/>
    </row>
    <row r="298" spans="1:10" x14ac:dyDescent="0.35">
      <c r="A298" t="s">
        <v>120</v>
      </c>
      <c r="B298" s="5">
        <f t="shared" si="17"/>
        <v>1.9772647491723192</v>
      </c>
      <c r="D298" s="5">
        <f>O$189+O$199+D137</f>
        <v>2.0072923361661412</v>
      </c>
      <c r="E298" s="5">
        <f t="shared" si="18"/>
        <v>3.002758699382202E-2</v>
      </c>
      <c r="F298">
        <f t="shared" si="19"/>
        <v>3.002758699382202E-2</v>
      </c>
      <c r="J298" s="5"/>
    </row>
    <row r="299" spans="1:10" x14ac:dyDescent="0.35">
      <c r="A299" t="s">
        <v>153</v>
      </c>
      <c r="B299" s="5">
        <f t="shared" si="17"/>
        <v>1.9772647491723192</v>
      </c>
      <c r="D299" s="5">
        <f>O$189+D138+D143</f>
        <v>2.0351316045373276</v>
      </c>
      <c r="E299" s="5">
        <f t="shared" si="18"/>
        <v>5.7866855365008352E-2</v>
      </c>
      <c r="F299">
        <f t="shared" si="19"/>
        <v>5.7866855365008352E-2</v>
      </c>
      <c r="J299" s="5"/>
    </row>
    <row r="300" spans="1:10" x14ac:dyDescent="0.35">
      <c r="A300" t="s">
        <v>154</v>
      </c>
      <c r="B300" s="5">
        <f t="shared" si="17"/>
        <v>1.9772647491723192</v>
      </c>
      <c r="D300" s="5">
        <f>O$189+D144+D149</f>
        <v>2.0351316045373276</v>
      </c>
      <c r="E300" s="5">
        <f t="shared" si="18"/>
        <v>5.7866855365008352E-2</v>
      </c>
      <c r="F300">
        <f t="shared" si="19"/>
        <v>5.7866855365008352E-2</v>
      </c>
      <c r="J300" s="5"/>
    </row>
    <row r="301" spans="1:10" x14ac:dyDescent="0.35">
      <c r="A301" t="s">
        <v>121</v>
      </c>
      <c r="B301" s="5">
        <f t="shared" si="17"/>
        <v>1.9772647491723192</v>
      </c>
      <c r="D301" s="5">
        <f>O$189+O$198+D150</f>
        <v>2.0051040175435055</v>
      </c>
      <c r="E301" s="5">
        <f t="shared" si="18"/>
        <v>2.7839268371186332E-2</v>
      </c>
      <c r="F301">
        <f t="shared" si="19"/>
        <v>2.7839268371186332E-2</v>
      </c>
      <c r="G301" s="5">
        <f>AVERAGE(D278:D301)</f>
        <v>1.9756588624341613</v>
      </c>
      <c r="H301" s="5">
        <f>AVERAGE(E278:E301)</f>
        <v>-1.605886738157684E-3</v>
      </c>
      <c r="I301" s="5">
        <f>O221</f>
        <v>1.9772647491723192</v>
      </c>
      <c r="J301" s="5"/>
    </row>
    <row r="302" spans="1:10" x14ac:dyDescent="0.35">
      <c r="G302" s="5"/>
      <c r="H302" s="5">
        <f>SUM(H214:H301)</f>
        <v>0.76806442802989627</v>
      </c>
      <c r="I302" s="5"/>
      <c r="J302" s="5"/>
    </row>
    <row r="303" spans="1:10" x14ac:dyDescent="0.35">
      <c r="H303" s="5">
        <f>_xlfn.STDEV.P(H214:H301)</f>
        <v>0.21135464702649087</v>
      </c>
      <c r="J303" s="5"/>
    </row>
    <row r="304" spans="1:10" x14ac:dyDescent="0.35">
      <c r="J304" s="5"/>
    </row>
    <row r="305" spans="10:10" x14ac:dyDescent="0.35">
      <c r="J305" s="5"/>
    </row>
    <row r="306" spans="10:10" x14ac:dyDescent="0.35">
      <c r="J306" s="5"/>
    </row>
    <row r="307" spans="10:10" x14ac:dyDescent="0.35">
      <c r="J307" s="5"/>
    </row>
    <row r="308" spans="10:10" x14ac:dyDescent="0.35">
      <c r="J308" s="5"/>
    </row>
    <row r="309" spans="10:10" x14ac:dyDescent="0.35">
      <c r="J309" s="5"/>
    </row>
    <row r="310" spans="10:10" x14ac:dyDescent="0.35">
      <c r="J310" s="5"/>
    </row>
    <row r="311" spans="10:10" x14ac:dyDescent="0.35">
      <c r="J311" s="5"/>
    </row>
    <row r="312" spans="10:10" x14ac:dyDescent="0.35">
      <c r="J312" s="5"/>
    </row>
  </sheetData>
  <conditionalFormatting sqref="E188:E301 H214:H223 J214:J283 H225:H250 H252:H273 H275:H282 H301">
    <cfRule type="cellIs" dxfId="111" priority="9" operator="lessThan">
      <formula>-0.02</formula>
    </cfRule>
    <cfRule type="cellIs" dxfId="110" priority="10" operator="greaterThan">
      <formula>0.02</formula>
    </cfRule>
  </conditionalFormatting>
  <conditionalFormatting sqref="H187">
    <cfRule type="cellIs" dxfId="109" priority="3" operator="lessThan">
      <formula>-0.02</formula>
    </cfRule>
    <cfRule type="cellIs" dxfId="108" priority="4" operator="greaterThan">
      <formula>0.02</formula>
    </cfRule>
  </conditionalFormatting>
  <conditionalFormatting sqref="H190">
    <cfRule type="cellIs" dxfId="107" priority="1" operator="lessThan">
      <formula>-0.02</formula>
    </cfRule>
    <cfRule type="cellIs" dxfId="106" priority="2" operator="greaterThan">
      <formula>0.02</formula>
    </cfRule>
  </conditionalFormatting>
  <conditionalFormatting sqref="H208:H212">
    <cfRule type="cellIs" dxfId="105" priority="5" operator="lessThan">
      <formula>-0.02</formula>
    </cfRule>
    <cfRule type="cellIs" dxfId="104" priority="6" operator="greaterThan">
      <formula>0.02</formula>
    </cfRule>
  </conditionalFormatting>
  <conditionalFormatting sqref="J285:J312">
    <cfRule type="cellIs" dxfId="103" priority="7" operator="lessThan">
      <formula>-0.02</formula>
    </cfRule>
    <cfRule type="cellIs" dxfId="102" priority="8" operator="greaterThan">
      <formula>0.02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481C1-2A95-4138-98AF-80FC42BC57CE}">
  <dimension ref="A1:V211"/>
  <sheetViews>
    <sheetView topLeftCell="A149" workbookViewId="0">
      <selection activeCell="R157" sqref="R157"/>
    </sheetView>
  </sheetViews>
  <sheetFormatPr defaultRowHeight="14.5" x14ac:dyDescent="0.35"/>
  <sheetData>
    <row r="1" spans="1:18" x14ac:dyDescent="0.35">
      <c r="J1" t="s">
        <v>35</v>
      </c>
      <c r="N1" t="s">
        <v>27</v>
      </c>
      <c r="R1" t="s">
        <v>44</v>
      </c>
    </row>
    <row r="2" spans="1:18" x14ac:dyDescent="0.35">
      <c r="A2" s="22" t="s">
        <v>0</v>
      </c>
      <c r="B2" s="22" t="s">
        <v>11</v>
      </c>
      <c r="C2" t="str">
        <f>'Forshammar-Mg2Ti'!C1</f>
        <v>Si</v>
      </c>
      <c r="D2" s="23">
        <f>'Forshammar-Mg2Ti'!D1</f>
        <v>0.99871547866099941</v>
      </c>
      <c r="F2">
        <f>IF(C2="Si",J2,(IF(C2="Al",N2,R2)))</f>
        <v>1.6245000000000001</v>
      </c>
      <c r="H2" s="1">
        <v>0.38900000000000001</v>
      </c>
      <c r="I2" s="1">
        <v>1.6240000000000001</v>
      </c>
      <c r="J2" s="2">
        <f>I2-(H2*LN(D2))</f>
        <v>1.6245000000000001</v>
      </c>
      <c r="L2" s="2">
        <v>0.39</v>
      </c>
      <c r="M2" s="2">
        <v>1.6339999999999999</v>
      </c>
      <c r="N2" s="2">
        <f>M2-(L2*LN(D2))</f>
        <v>1.6345012853470435</v>
      </c>
      <c r="P2" s="1">
        <v>0.35699999999999998</v>
      </c>
      <c r="Q2" s="1">
        <v>1.3720000000000001</v>
      </c>
      <c r="R2" s="2">
        <f>Q2-(P2*LN(D2))</f>
        <v>1.3724588688946016</v>
      </c>
    </row>
    <row r="3" spans="1:18" x14ac:dyDescent="0.35">
      <c r="A3" s="22" t="s">
        <v>0</v>
      </c>
      <c r="B3" s="22" t="s">
        <v>12</v>
      </c>
      <c r="D3" s="23">
        <f>'Forshammar-Mg2Ti'!D2</f>
        <v>0.95970329941597765</v>
      </c>
      <c r="F3">
        <f>IF(C2="Si",J3,(IF(C3="Al",N3,R3)))</f>
        <v>1.64</v>
      </c>
      <c r="H3" s="1">
        <v>0.38900000000000001</v>
      </c>
      <c r="I3" s="1">
        <v>1.6240000000000001</v>
      </c>
      <c r="J3" s="2">
        <f t="shared" ref="J3:J25" si="0">I3-(H3*LN(D3))</f>
        <v>1.64</v>
      </c>
      <c r="L3" s="2">
        <v>0.39</v>
      </c>
      <c r="M3" s="2">
        <v>1.6339999999999999</v>
      </c>
      <c r="N3" s="2">
        <f t="shared" ref="N3:N25" si="1">M3-(L3*LN(D3))</f>
        <v>1.6500411311053982</v>
      </c>
      <c r="P3" s="1">
        <v>0.35699999999999998</v>
      </c>
      <c r="Q3" s="1">
        <v>1.3720000000000001</v>
      </c>
      <c r="R3" s="2">
        <f t="shared" ref="R3:R25" si="2">Q3-(P3*LN(D3))</f>
        <v>1.3866838046272494</v>
      </c>
    </row>
    <row r="4" spans="1:18" x14ac:dyDescent="0.35">
      <c r="A4" s="22" t="s">
        <v>0</v>
      </c>
      <c r="B4" s="22" t="s">
        <v>13</v>
      </c>
      <c r="D4" s="23">
        <f>'Forshammar-Mg2Ti'!D3</f>
        <v>1.0459916814346699</v>
      </c>
      <c r="F4">
        <f>IF(C2="Si",J4,(IF(C4="Al",N4,R4)))</f>
        <v>1.6065084543928752</v>
      </c>
      <c r="H4" s="1">
        <v>0.38900000000000001</v>
      </c>
      <c r="I4" s="1">
        <v>1.6240000000000001</v>
      </c>
      <c r="J4" s="2">
        <f t="shared" si="0"/>
        <v>1.6065084543928752</v>
      </c>
      <c r="L4" s="2">
        <v>0.39</v>
      </c>
      <c r="M4" s="2">
        <v>1.6339999999999999</v>
      </c>
      <c r="N4" s="2">
        <f t="shared" si="1"/>
        <v>1.6164634889800031</v>
      </c>
      <c r="P4" s="1">
        <v>0.35699999999999998</v>
      </c>
      <c r="Q4" s="1">
        <v>1.3720000000000001</v>
      </c>
      <c r="R4" s="2">
        <f t="shared" si="2"/>
        <v>1.3559473476047723</v>
      </c>
    </row>
    <row r="5" spans="1:18" x14ac:dyDescent="0.35">
      <c r="A5" s="22" t="s">
        <v>0</v>
      </c>
      <c r="B5" s="22" t="s">
        <v>14</v>
      </c>
      <c r="D5" s="23">
        <f>'Forshammar-Mg2Ti'!D4</f>
        <v>1.0457455511595801</v>
      </c>
      <c r="F5">
        <f>IF(C2="Si",J5,(IF(C5="Al",N5,R5)))</f>
        <v>1.6066</v>
      </c>
      <c r="H5" s="1">
        <v>0.38900000000000001</v>
      </c>
      <c r="I5" s="1">
        <v>1.6240000000000001</v>
      </c>
      <c r="J5" s="2">
        <f t="shared" si="0"/>
        <v>1.6066</v>
      </c>
      <c r="L5" s="2">
        <v>0.39</v>
      </c>
      <c r="M5" s="2">
        <v>1.6339999999999999</v>
      </c>
      <c r="N5" s="2">
        <f t="shared" si="1"/>
        <v>1.6165552699228789</v>
      </c>
      <c r="P5" s="1">
        <v>0.35699999999999998</v>
      </c>
      <c r="Q5" s="1">
        <v>1.3720000000000001</v>
      </c>
      <c r="R5" s="2">
        <f t="shared" si="2"/>
        <v>1.3560313624678664</v>
      </c>
    </row>
    <row r="6" spans="1:18" x14ac:dyDescent="0.35">
      <c r="A6" s="22" t="s">
        <v>1</v>
      </c>
      <c r="B6" s="22" t="s">
        <v>11</v>
      </c>
      <c r="C6" t="str">
        <f>'Forshammar-Mg2Ti'!C5</f>
        <v>Si</v>
      </c>
      <c r="D6" s="23">
        <f>'Forshammar-Mg2Ti'!D5</f>
        <v>0.99871547866099941</v>
      </c>
      <c r="F6">
        <f>IF(C$6="Si",J6,(IF(C6="Al",N6,R6)))</f>
        <v>1.6245000000000001</v>
      </c>
      <c r="H6" s="1">
        <v>0.38900000000000001</v>
      </c>
      <c r="I6" s="1">
        <v>1.6240000000000001</v>
      </c>
      <c r="J6" s="2">
        <f t="shared" si="0"/>
        <v>1.6245000000000001</v>
      </c>
      <c r="L6" s="2">
        <v>0.39</v>
      </c>
      <c r="M6" s="2">
        <v>1.6339999999999999</v>
      </c>
      <c r="N6" s="2">
        <f t="shared" si="1"/>
        <v>1.6345012853470435</v>
      </c>
      <c r="P6" s="1">
        <v>0.35699999999999998</v>
      </c>
      <c r="Q6" s="1">
        <v>1.3720000000000001</v>
      </c>
      <c r="R6" s="2">
        <f t="shared" si="2"/>
        <v>1.3724588688946016</v>
      </c>
    </row>
    <row r="7" spans="1:18" x14ac:dyDescent="0.35">
      <c r="A7" s="22" t="s">
        <v>1</v>
      </c>
      <c r="B7" s="22" t="s">
        <v>12</v>
      </c>
      <c r="D7" s="23">
        <f>'Forshammar-Mg2Ti'!D6</f>
        <v>0.95970329941597765</v>
      </c>
      <c r="F7">
        <f>IF(C$6="Si",J7,(IF(C7="Al",N7,R7)))</f>
        <v>1.64</v>
      </c>
      <c r="H7" s="1">
        <v>0.38900000000000001</v>
      </c>
      <c r="I7" s="1">
        <v>1.6240000000000001</v>
      </c>
      <c r="J7" s="2">
        <f t="shared" si="0"/>
        <v>1.64</v>
      </c>
      <c r="L7" s="2">
        <v>0.39</v>
      </c>
      <c r="M7" s="2">
        <v>1.6339999999999999</v>
      </c>
      <c r="N7" s="2">
        <f t="shared" si="1"/>
        <v>1.6500411311053982</v>
      </c>
      <c r="P7" s="1">
        <v>0.35699999999999998</v>
      </c>
      <c r="Q7" s="1">
        <v>1.3720000000000001</v>
      </c>
      <c r="R7" s="2">
        <f t="shared" si="2"/>
        <v>1.3866838046272494</v>
      </c>
    </row>
    <row r="8" spans="1:18" x14ac:dyDescent="0.35">
      <c r="A8" s="22" t="s">
        <v>1</v>
      </c>
      <c r="B8" s="22" t="s">
        <v>13</v>
      </c>
      <c r="D8" s="23">
        <f>'Forshammar-Mg2Ti'!D7</f>
        <v>1.0459916814346699</v>
      </c>
      <c r="F8">
        <f>IF(C$6="Si",J8,(IF(C8="Al",N8,R8)))</f>
        <v>1.6065084543928752</v>
      </c>
      <c r="H8" s="1">
        <v>0.38900000000000001</v>
      </c>
      <c r="I8" s="1">
        <v>1.6240000000000001</v>
      </c>
      <c r="J8" s="2">
        <f t="shared" si="0"/>
        <v>1.6065084543928752</v>
      </c>
      <c r="L8" s="2">
        <v>0.39</v>
      </c>
      <c r="M8" s="2">
        <v>1.6339999999999999</v>
      </c>
      <c r="N8" s="2">
        <f t="shared" si="1"/>
        <v>1.6164634889800031</v>
      </c>
      <c r="P8" s="1">
        <v>0.35699999999999998</v>
      </c>
      <c r="Q8" s="1">
        <v>1.3720000000000001</v>
      </c>
      <c r="R8" s="2">
        <f t="shared" si="2"/>
        <v>1.3559473476047723</v>
      </c>
    </row>
    <row r="9" spans="1:18" x14ac:dyDescent="0.35">
      <c r="A9" s="22" t="s">
        <v>1</v>
      </c>
      <c r="B9" s="22" t="s">
        <v>14</v>
      </c>
      <c r="D9" s="23">
        <f>'Forshammar-Mg2Ti'!D8</f>
        <v>1.0457455511595801</v>
      </c>
      <c r="F9">
        <f>IF(C$6="Si",J9,(IF(C9="Al",N9,R9)))</f>
        <v>1.6066</v>
      </c>
      <c r="H9" s="1">
        <v>0.38900000000000001</v>
      </c>
      <c r="I9" s="1">
        <v>1.6240000000000001</v>
      </c>
      <c r="J9" s="2">
        <f t="shared" si="0"/>
        <v>1.6066</v>
      </c>
      <c r="L9" s="2">
        <v>0.39</v>
      </c>
      <c r="M9" s="2">
        <v>1.6339999999999999</v>
      </c>
      <c r="N9" s="2">
        <f t="shared" si="1"/>
        <v>1.6165552699228789</v>
      </c>
      <c r="P9" s="1">
        <v>0.35699999999999998</v>
      </c>
      <c r="Q9" s="1">
        <v>1.3720000000000001</v>
      </c>
      <c r="R9" s="2">
        <f t="shared" si="2"/>
        <v>1.3560313624678664</v>
      </c>
    </row>
    <row r="10" spans="1:18" x14ac:dyDescent="0.35">
      <c r="A10" s="22" t="s">
        <v>2</v>
      </c>
      <c r="B10" s="22" t="s">
        <v>11</v>
      </c>
      <c r="C10" t="str">
        <f>'Forshammar-Mg2Ti'!C9</f>
        <v>Si</v>
      </c>
      <c r="D10" s="23">
        <f>'Forshammar-Mg2Ti'!D9</f>
        <v>0.99871547866099941</v>
      </c>
      <c r="F10">
        <f>IF(C$10="Si",J10,(IF(C10="Al",N10,R10)))</f>
        <v>1.6245000000000001</v>
      </c>
      <c r="H10" s="1">
        <v>0.38900000000000001</v>
      </c>
      <c r="I10" s="1">
        <v>1.6240000000000001</v>
      </c>
      <c r="J10" s="2">
        <f t="shared" si="0"/>
        <v>1.6245000000000001</v>
      </c>
      <c r="L10" s="2">
        <v>0.39</v>
      </c>
      <c r="M10" s="2">
        <v>1.6339999999999999</v>
      </c>
      <c r="N10" s="2">
        <f t="shared" si="1"/>
        <v>1.6345012853470435</v>
      </c>
      <c r="P10" s="1">
        <v>0.35699999999999998</v>
      </c>
      <c r="Q10" s="1">
        <v>1.3720000000000001</v>
      </c>
      <c r="R10" s="2">
        <f t="shared" si="2"/>
        <v>1.3724588688946016</v>
      </c>
    </row>
    <row r="11" spans="1:18" x14ac:dyDescent="0.35">
      <c r="A11" s="22" t="s">
        <v>2</v>
      </c>
      <c r="B11" s="22" t="s">
        <v>12</v>
      </c>
      <c r="D11" s="23">
        <f>'Forshammar-Mg2Ti'!D10</f>
        <v>0.95970329941597765</v>
      </c>
      <c r="F11">
        <f>IF(C$10="Si",J11,(IF(C11="Al",N11,R11)))</f>
        <v>1.64</v>
      </c>
      <c r="H11" s="1">
        <v>0.38900000000000001</v>
      </c>
      <c r="I11" s="1">
        <v>1.6240000000000001</v>
      </c>
      <c r="J11" s="2">
        <f t="shared" si="0"/>
        <v>1.64</v>
      </c>
      <c r="L11" s="2">
        <v>0.39</v>
      </c>
      <c r="M11" s="2">
        <v>1.6339999999999999</v>
      </c>
      <c r="N11" s="2">
        <f t="shared" si="1"/>
        <v>1.6500411311053982</v>
      </c>
      <c r="P11" s="1">
        <v>0.35699999999999998</v>
      </c>
      <c r="Q11" s="1">
        <v>1.3720000000000001</v>
      </c>
      <c r="R11" s="2">
        <f t="shared" si="2"/>
        <v>1.3866838046272494</v>
      </c>
    </row>
    <row r="12" spans="1:18" x14ac:dyDescent="0.35">
      <c r="A12" s="22" t="s">
        <v>2</v>
      </c>
      <c r="B12" s="22" t="s">
        <v>13</v>
      </c>
      <c r="D12" s="23">
        <f>'Forshammar-Mg2Ti'!D11</f>
        <v>1.0459916814346699</v>
      </c>
      <c r="F12">
        <f>IF(C$10="Si",J12,(IF(C12="Al",N12,R12)))</f>
        <v>1.6065084543928752</v>
      </c>
      <c r="H12" s="1">
        <v>0.38900000000000001</v>
      </c>
      <c r="I12" s="1">
        <v>1.6240000000000001</v>
      </c>
      <c r="J12" s="2">
        <f t="shared" si="0"/>
        <v>1.6065084543928752</v>
      </c>
      <c r="L12" s="2">
        <v>0.39</v>
      </c>
      <c r="M12" s="2">
        <v>1.6339999999999999</v>
      </c>
      <c r="N12" s="2">
        <f t="shared" si="1"/>
        <v>1.6164634889800031</v>
      </c>
      <c r="P12" s="1">
        <v>0.35699999999999998</v>
      </c>
      <c r="Q12" s="1">
        <v>1.3720000000000001</v>
      </c>
      <c r="R12" s="2">
        <f t="shared" si="2"/>
        <v>1.3559473476047723</v>
      </c>
    </row>
    <row r="13" spans="1:18" x14ac:dyDescent="0.35">
      <c r="A13" s="22" t="s">
        <v>2</v>
      </c>
      <c r="B13" s="22" t="s">
        <v>14</v>
      </c>
      <c r="D13" s="23">
        <f>'Forshammar-Mg2Ti'!D12</f>
        <v>1.0457455511595801</v>
      </c>
      <c r="F13">
        <f>IF(C$10="Si",J13,(IF(C13="Al",N13,R13)))</f>
        <v>1.6066</v>
      </c>
      <c r="H13" s="1">
        <v>0.38900000000000001</v>
      </c>
      <c r="I13" s="1">
        <v>1.6240000000000001</v>
      </c>
      <c r="J13" s="2">
        <f t="shared" si="0"/>
        <v>1.6066</v>
      </c>
      <c r="L13" s="2">
        <v>0.39</v>
      </c>
      <c r="M13" s="2">
        <v>1.6339999999999999</v>
      </c>
      <c r="N13" s="2">
        <f t="shared" si="1"/>
        <v>1.6165552699228789</v>
      </c>
      <c r="P13" s="1">
        <v>0.35699999999999998</v>
      </c>
      <c r="Q13" s="1">
        <v>1.3720000000000001</v>
      </c>
      <c r="R13" s="2">
        <f t="shared" si="2"/>
        <v>1.3560313624678664</v>
      </c>
    </row>
    <row r="14" spans="1:18" x14ac:dyDescent="0.35">
      <c r="A14" s="22" t="s">
        <v>3</v>
      </c>
      <c r="B14" s="22" t="s">
        <v>11</v>
      </c>
      <c r="C14" t="str">
        <f>'Forshammar-Mg2Ti'!C13</f>
        <v>Si</v>
      </c>
      <c r="D14" s="23">
        <f>'Forshammar-Mg2Ti'!D13</f>
        <v>0.99871547866099941</v>
      </c>
      <c r="F14">
        <f>IF(C$14="Si",J14,(IF(C14="Al",N14,R14)))</f>
        <v>1.6245000000000001</v>
      </c>
      <c r="H14" s="1">
        <v>0.38900000000000001</v>
      </c>
      <c r="I14" s="1">
        <v>1.6240000000000001</v>
      </c>
      <c r="J14" s="2">
        <f t="shared" si="0"/>
        <v>1.6245000000000001</v>
      </c>
      <c r="L14" s="2">
        <v>0.39</v>
      </c>
      <c r="M14" s="2">
        <v>1.6339999999999999</v>
      </c>
      <c r="N14" s="2">
        <f t="shared" si="1"/>
        <v>1.6345012853470435</v>
      </c>
      <c r="P14" s="1">
        <v>0.35699999999999998</v>
      </c>
      <c r="Q14" s="1">
        <v>1.3720000000000001</v>
      </c>
      <c r="R14" s="2">
        <f t="shared" si="2"/>
        <v>1.3724588688946016</v>
      </c>
    </row>
    <row r="15" spans="1:18" x14ac:dyDescent="0.35">
      <c r="A15" s="22" t="s">
        <v>3</v>
      </c>
      <c r="B15" s="22" t="s">
        <v>12</v>
      </c>
      <c r="D15" s="23">
        <f>'Forshammar-Mg2Ti'!D14</f>
        <v>0.95970329941597765</v>
      </c>
      <c r="F15">
        <f>IF(C$14="Si",J15,(IF(C15="Al",N15,R15)))</f>
        <v>1.64</v>
      </c>
      <c r="H15" s="1">
        <v>0.38900000000000001</v>
      </c>
      <c r="I15" s="1">
        <v>1.6240000000000001</v>
      </c>
      <c r="J15" s="2">
        <f t="shared" si="0"/>
        <v>1.64</v>
      </c>
      <c r="L15" s="2">
        <v>0.39</v>
      </c>
      <c r="M15" s="2">
        <v>1.6339999999999999</v>
      </c>
      <c r="N15" s="2">
        <f t="shared" si="1"/>
        <v>1.6500411311053982</v>
      </c>
      <c r="P15" s="1">
        <v>0.35699999999999998</v>
      </c>
      <c r="Q15" s="1">
        <v>1.3720000000000001</v>
      </c>
      <c r="R15" s="2">
        <f t="shared" si="2"/>
        <v>1.3866838046272494</v>
      </c>
    </row>
    <row r="16" spans="1:18" x14ac:dyDescent="0.35">
      <c r="A16" s="22" t="s">
        <v>3</v>
      </c>
      <c r="B16" s="22" t="s">
        <v>13</v>
      </c>
      <c r="D16" s="23">
        <f>'Forshammar-Mg2Ti'!D15</f>
        <v>1.0459916814346699</v>
      </c>
      <c r="F16">
        <f>IF(C$14="Si",J16,(IF(C16="Al",N16,R16)))</f>
        <v>1.6065084543928752</v>
      </c>
      <c r="H16" s="1">
        <v>0.38900000000000001</v>
      </c>
      <c r="I16" s="1">
        <v>1.6240000000000001</v>
      </c>
      <c r="J16" s="2">
        <f t="shared" si="0"/>
        <v>1.6065084543928752</v>
      </c>
      <c r="L16" s="2">
        <v>0.39</v>
      </c>
      <c r="M16" s="2">
        <v>1.6339999999999999</v>
      </c>
      <c r="N16" s="2">
        <f t="shared" si="1"/>
        <v>1.6164634889800031</v>
      </c>
      <c r="P16" s="1">
        <v>0.35699999999999998</v>
      </c>
      <c r="Q16" s="1">
        <v>1.3720000000000001</v>
      </c>
      <c r="R16" s="2">
        <f t="shared" si="2"/>
        <v>1.3559473476047723</v>
      </c>
    </row>
    <row r="17" spans="1:18" x14ac:dyDescent="0.35">
      <c r="A17" s="22" t="s">
        <v>3</v>
      </c>
      <c r="B17" s="22" t="s">
        <v>14</v>
      </c>
      <c r="D17" s="23">
        <f>'Forshammar-Mg2Ti'!D16</f>
        <v>1.0457455511595801</v>
      </c>
      <c r="F17">
        <f>IF(C$14="Si",J17,(IF(C17="Al",N17,R17)))</f>
        <v>1.6066</v>
      </c>
      <c r="H17" s="1">
        <v>0.38900000000000001</v>
      </c>
      <c r="I17" s="1">
        <v>1.6240000000000001</v>
      </c>
      <c r="J17" s="2">
        <f t="shared" si="0"/>
        <v>1.6066</v>
      </c>
      <c r="L17" s="2">
        <v>0.39</v>
      </c>
      <c r="M17" s="2">
        <v>1.6339999999999999</v>
      </c>
      <c r="N17" s="2">
        <f t="shared" si="1"/>
        <v>1.6165552699228789</v>
      </c>
      <c r="P17" s="1">
        <v>0.35699999999999998</v>
      </c>
      <c r="Q17" s="1">
        <v>1.3720000000000001</v>
      </c>
      <c r="R17" s="2">
        <f t="shared" si="2"/>
        <v>1.3560313624678664</v>
      </c>
    </row>
    <row r="18" spans="1:18" x14ac:dyDescent="0.35">
      <c r="A18" s="22" t="s">
        <v>4</v>
      </c>
      <c r="B18" s="22" t="s">
        <v>11</v>
      </c>
      <c r="C18" t="str">
        <f>'Forshammar-Mg2Ti'!C17</f>
        <v>Si</v>
      </c>
      <c r="D18" s="23">
        <f>'Forshammar-Mg2Ti'!D17</f>
        <v>0.99871547866099941</v>
      </c>
      <c r="F18">
        <f>IF(C$18="Si",J18,(IF(C18="Al",N18,R18)))</f>
        <v>1.6245000000000001</v>
      </c>
      <c r="H18" s="1">
        <v>0.38900000000000001</v>
      </c>
      <c r="I18" s="1">
        <v>1.6240000000000001</v>
      </c>
      <c r="J18" s="2">
        <f t="shared" si="0"/>
        <v>1.6245000000000001</v>
      </c>
      <c r="L18" s="2">
        <v>0.39</v>
      </c>
      <c r="M18" s="2">
        <v>1.6339999999999999</v>
      </c>
      <c r="N18" s="2">
        <f t="shared" si="1"/>
        <v>1.6345012853470435</v>
      </c>
      <c r="P18" s="1">
        <v>0.35699999999999998</v>
      </c>
      <c r="Q18" s="1">
        <v>1.3720000000000001</v>
      </c>
      <c r="R18" s="2">
        <f t="shared" si="2"/>
        <v>1.3724588688946016</v>
      </c>
    </row>
    <row r="19" spans="1:18" x14ac:dyDescent="0.35">
      <c r="A19" s="22" t="s">
        <v>4</v>
      </c>
      <c r="B19" s="22" t="s">
        <v>12</v>
      </c>
      <c r="D19" s="23">
        <f>'Forshammar-Mg2Ti'!D18</f>
        <v>0.95970329941597765</v>
      </c>
      <c r="F19">
        <f>IF(C$18="Si",J19,(IF(C19="Al",N19,R19)))</f>
        <v>1.64</v>
      </c>
      <c r="H19" s="1">
        <v>0.38900000000000001</v>
      </c>
      <c r="I19" s="1">
        <v>1.6240000000000001</v>
      </c>
      <c r="J19" s="2">
        <f t="shared" si="0"/>
        <v>1.64</v>
      </c>
      <c r="L19" s="2">
        <v>0.39</v>
      </c>
      <c r="M19" s="2">
        <v>1.6339999999999999</v>
      </c>
      <c r="N19" s="2">
        <f t="shared" si="1"/>
        <v>1.6500411311053982</v>
      </c>
      <c r="P19" s="1">
        <v>0.35699999999999998</v>
      </c>
      <c r="Q19" s="1">
        <v>1.3720000000000001</v>
      </c>
      <c r="R19" s="2">
        <f t="shared" si="2"/>
        <v>1.3866838046272494</v>
      </c>
    </row>
    <row r="20" spans="1:18" x14ac:dyDescent="0.35">
      <c r="A20" s="22" t="s">
        <v>4</v>
      </c>
      <c r="B20" s="22" t="s">
        <v>13</v>
      </c>
      <c r="D20" s="23">
        <f>'Forshammar-Mg2Ti'!D19</f>
        <v>1.0459916814346699</v>
      </c>
      <c r="F20">
        <f>IF(C$18="Si",J20,(IF(C20="Al",N20,R20)))</f>
        <v>1.6065084543928752</v>
      </c>
      <c r="H20" s="1">
        <v>0.38900000000000001</v>
      </c>
      <c r="I20" s="1">
        <v>1.6240000000000001</v>
      </c>
      <c r="J20" s="2">
        <f t="shared" si="0"/>
        <v>1.6065084543928752</v>
      </c>
      <c r="L20" s="2">
        <v>0.39</v>
      </c>
      <c r="M20" s="2">
        <v>1.6339999999999999</v>
      </c>
      <c r="N20" s="2">
        <f t="shared" si="1"/>
        <v>1.6164634889800031</v>
      </c>
      <c r="P20" s="1">
        <v>0.35699999999999998</v>
      </c>
      <c r="Q20" s="1">
        <v>1.3720000000000001</v>
      </c>
      <c r="R20" s="2">
        <f t="shared" si="2"/>
        <v>1.3559473476047723</v>
      </c>
    </row>
    <row r="21" spans="1:18" x14ac:dyDescent="0.35">
      <c r="A21" s="22" t="s">
        <v>4</v>
      </c>
      <c r="B21" s="22" t="s">
        <v>14</v>
      </c>
      <c r="D21" s="23">
        <f>'Forshammar-Mg2Ti'!D20</f>
        <v>1.0457455511595801</v>
      </c>
      <c r="F21">
        <f>IF(C$18="Si",J21,(IF(C21="Al",N21,R21)))</f>
        <v>1.6066</v>
      </c>
      <c r="H21" s="1">
        <v>0.38900000000000001</v>
      </c>
      <c r="I21" s="1">
        <v>1.6240000000000001</v>
      </c>
      <c r="J21" s="2">
        <f t="shared" si="0"/>
        <v>1.6066</v>
      </c>
      <c r="L21" s="2">
        <v>0.39</v>
      </c>
      <c r="M21" s="2">
        <v>1.6339999999999999</v>
      </c>
      <c r="N21" s="2">
        <f t="shared" si="1"/>
        <v>1.6165552699228789</v>
      </c>
      <c r="P21" s="1">
        <v>0.35699999999999998</v>
      </c>
      <c r="Q21" s="1">
        <v>1.3720000000000001</v>
      </c>
      <c r="R21" s="2">
        <f t="shared" si="2"/>
        <v>1.3560313624678664</v>
      </c>
    </row>
    <row r="22" spans="1:18" x14ac:dyDescent="0.35">
      <c r="A22" s="22" t="s">
        <v>5</v>
      </c>
      <c r="B22" s="22" t="s">
        <v>11</v>
      </c>
      <c r="C22" t="str">
        <f>'Forshammar-Mg2Ti'!C21</f>
        <v>Si</v>
      </c>
      <c r="D22" s="23">
        <f>'Forshammar-Mg2Ti'!D21</f>
        <v>0.99871547866099941</v>
      </c>
      <c r="F22">
        <f>IF(C$22="Si",J22,(IF(C22="Al",N22,R22)))</f>
        <v>1.6245000000000001</v>
      </c>
      <c r="H22" s="1">
        <v>0.38900000000000001</v>
      </c>
      <c r="I22" s="1">
        <v>1.6240000000000001</v>
      </c>
      <c r="J22" s="2">
        <f t="shared" si="0"/>
        <v>1.6245000000000001</v>
      </c>
      <c r="L22" s="2">
        <v>0.39</v>
      </c>
      <c r="M22" s="2">
        <v>1.6339999999999999</v>
      </c>
      <c r="N22" s="2">
        <f t="shared" si="1"/>
        <v>1.6345012853470435</v>
      </c>
      <c r="P22" s="1">
        <v>0.35699999999999998</v>
      </c>
      <c r="Q22" s="1">
        <v>1.3720000000000001</v>
      </c>
      <c r="R22" s="2">
        <f t="shared" si="2"/>
        <v>1.3724588688946016</v>
      </c>
    </row>
    <row r="23" spans="1:18" x14ac:dyDescent="0.35">
      <c r="A23" s="22" t="s">
        <v>5</v>
      </c>
      <c r="B23" s="22" t="s">
        <v>12</v>
      </c>
      <c r="D23" s="23">
        <f>'Forshammar-Mg2Ti'!D22</f>
        <v>0.95970329941597765</v>
      </c>
      <c r="F23">
        <f>IF(C$22="Si",J23,(IF(C23="Al",N23,R23)))</f>
        <v>1.64</v>
      </c>
      <c r="H23" s="1">
        <v>0.38900000000000001</v>
      </c>
      <c r="I23" s="1">
        <v>1.6240000000000001</v>
      </c>
      <c r="J23" s="2">
        <f t="shared" si="0"/>
        <v>1.64</v>
      </c>
      <c r="L23" s="2">
        <v>0.39</v>
      </c>
      <c r="M23" s="2">
        <v>1.6339999999999999</v>
      </c>
      <c r="N23" s="2">
        <f t="shared" si="1"/>
        <v>1.6500411311053982</v>
      </c>
      <c r="P23" s="1">
        <v>0.35699999999999998</v>
      </c>
      <c r="Q23" s="1">
        <v>1.3720000000000001</v>
      </c>
      <c r="R23" s="2">
        <f t="shared" si="2"/>
        <v>1.3866838046272494</v>
      </c>
    </row>
    <row r="24" spans="1:18" x14ac:dyDescent="0.35">
      <c r="A24" s="22" t="s">
        <v>5</v>
      </c>
      <c r="B24" s="22" t="s">
        <v>13</v>
      </c>
      <c r="D24" s="23">
        <f>'Forshammar-Mg2Ti'!D23</f>
        <v>1.0459916814346699</v>
      </c>
      <c r="F24">
        <f>IF(C$22="Si",J24,(IF(C24="Al",N24,R24)))</f>
        <v>1.6065084543928752</v>
      </c>
      <c r="H24" s="1">
        <v>0.38900000000000001</v>
      </c>
      <c r="I24" s="1">
        <v>1.6240000000000001</v>
      </c>
      <c r="J24" s="2">
        <f t="shared" si="0"/>
        <v>1.6065084543928752</v>
      </c>
      <c r="L24" s="2">
        <v>0.39</v>
      </c>
      <c r="M24" s="2">
        <v>1.6339999999999999</v>
      </c>
      <c r="N24" s="2">
        <f t="shared" si="1"/>
        <v>1.6164634889800031</v>
      </c>
      <c r="P24" s="1">
        <v>0.35699999999999998</v>
      </c>
      <c r="Q24" s="1">
        <v>1.3720000000000001</v>
      </c>
      <c r="R24" s="2">
        <f t="shared" si="2"/>
        <v>1.3559473476047723</v>
      </c>
    </row>
    <row r="25" spans="1:18" x14ac:dyDescent="0.35">
      <c r="A25" s="22" t="s">
        <v>5</v>
      </c>
      <c r="B25" s="22" t="s">
        <v>14</v>
      </c>
      <c r="D25" s="23">
        <f>'Forshammar-Mg2Ti'!D24</f>
        <v>1.0457455511595801</v>
      </c>
      <c r="F25">
        <f>IF(C$22="Si",J25,(IF(C25="Al",N25,R25)))</f>
        <v>1.6066</v>
      </c>
      <c r="H25" s="1">
        <v>0.38900000000000001</v>
      </c>
      <c r="I25" s="1">
        <v>1.6240000000000001</v>
      </c>
      <c r="J25" s="2">
        <f t="shared" si="0"/>
        <v>1.6066</v>
      </c>
      <c r="L25" s="2">
        <v>0.39</v>
      </c>
      <c r="M25" s="2">
        <v>1.6339999999999999</v>
      </c>
      <c r="N25" s="2">
        <f t="shared" si="1"/>
        <v>1.6165552699228789</v>
      </c>
      <c r="P25" s="1">
        <v>0.35699999999999998</v>
      </c>
      <c r="Q25" s="1">
        <v>1.3720000000000001</v>
      </c>
      <c r="R25" s="2">
        <f t="shared" si="2"/>
        <v>1.3560313624678664</v>
      </c>
    </row>
    <row r="26" spans="1:18" x14ac:dyDescent="0.35">
      <c r="A26" s="22"/>
      <c r="B26" s="22"/>
      <c r="D26" s="23"/>
      <c r="J26" t="s">
        <v>44</v>
      </c>
    </row>
    <row r="27" spans="1:18" x14ac:dyDescent="0.35">
      <c r="A27" s="1" t="s">
        <v>30</v>
      </c>
      <c r="B27" s="1" t="s">
        <v>10</v>
      </c>
      <c r="C27" t="str">
        <f>'Forshammar-Mg2Ti'!C25</f>
        <v>B</v>
      </c>
      <c r="D27" s="23">
        <f>'Forshammar-Mg2Ti'!D25</f>
        <v>1.0199487502095992</v>
      </c>
      <c r="F27">
        <f>J27</f>
        <v>1.3649483999325513</v>
      </c>
      <c r="H27" s="1">
        <v>0.35699999999999998</v>
      </c>
      <c r="I27" s="1">
        <v>1.3720000000000001</v>
      </c>
      <c r="J27" s="2">
        <f>I27-(H27*LN(D27))</f>
        <v>1.3649483999325513</v>
      </c>
    </row>
    <row r="28" spans="1:18" x14ac:dyDescent="0.35">
      <c r="A28" s="1" t="s">
        <v>30</v>
      </c>
      <c r="B28" s="1" t="s">
        <v>31</v>
      </c>
      <c r="D28" s="23">
        <f>'Forshammar-Mg2Ti'!D26</f>
        <v>0.97866231206463161</v>
      </c>
      <c r="F28">
        <f t="shared" ref="F28:F44" si="3">J28</f>
        <v>1.3796999999999999</v>
      </c>
      <c r="H28" s="1">
        <v>0.35699999999999998</v>
      </c>
      <c r="I28" s="1">
        <v>1.3720000000000001</v>
      </c>
      <c r="J28" s="2">
        <f t="shared" ref="J28:J44" si="4">I28-(H28*LN(D28))</f>
        <v>1.3796999999999999</v>
      </c>
    </row>
    <row r="29" spans="1:18" x14ac:dyDescent="0.35">
      <c r="A29" s="1" t="s">
        <v>30</v>
      </c>
      <c r="B29" s="1" t="s">
        <v>31</v>
      </c>
      <c r="D29" s="23">
        <f>'Forshammar-Mg2Ti'!D27</f>
        <v>0.97866231206463161</v>
      </c>
      <c r="F29">
        <f t="shared" si="3"/>
        <v>1.3796999999999999</v>
      </c>
      <c r="H29" s="1">
        <v>0.35699999999999998</v>
      </c>
      <c r="I29" s="1">
        <v>1.3720000000000001</v>
      </c>
      <c r="J29" s="2">
        <f t="shared" si="4"/>
        <v>1.3796999999999999</v>
      </c>
    </row>
    <row r="30" spans="1:18" x14ac:dyDescent="0.35">
      <c r="A30" s="1" t="s">
        <v>47</v>
      </c>
      <c r="B30" s="1" t="s">
        <v>10</v>
      </c>
      <c r="C30" t="str">
        <f>'Forshammar-Mg2Ti'!C28</f>
        <v>B</v>
      </c>
      <c r="D30" s="23">
        <f>'Forshammar-Mg2Ti'!D28</f>
        <v>1.0199487502095992</v>
      </c>
      <c r="F30">
        <f t="shared" si="3"/>
        <v>1.3649483999325513</v>
      </c>
      <c r="H30" s="1">
        <v>0.35699999999999998</v>
      </c>
      <c r="I30" s="1">
        <v>1.3720000000000001</v>
      </c>
      <c r="J30" s="2">
        <f t="shared" si="4"/>
        <v>1.3649483999325513</v>
      </c>
    </row>
    <row r="31" spans="1:18" x14ac:dyDescent="0.35">
      <c r="A31" s="1" t="s">
        <v>47</v>
      </c>
      <c r="B31" s="1" t="s">
        <v>31</v>
      </c>
      <c r="D31" s="23">
        <f>'Forshammar-Mg2Ti'!D29</f>
        <v>0.97866231206463161</v>
      </c>
      <c r="F31">
        <f t="shared" si="3"/>
        <v>1.3796999999999999</v>
      </c>
      <c r="H31" s="1">
        <v>0.35699999999999998</v>
      </c>
      <c r="I31" s="1">
        <v>1.3720000000000001</v>
      </c>
      <c r="J31" s="2">
        <f t="shared" si="4"/>
        <v>1.3796999999999999</v>
      </c>
    </row>
    <row r="32" spans="1:18" x14ac:dyDescent="0.35">
      <c r="A32" s="1" t="s">
        <v>47</v>
      </c>
      <c r="B32" s="1" t="s">
        <v>31</v>
      </c>
      <c r="D32" s="23">
        <f>'Forshammar-Mg2Ti'!D30</f>
        <v>0.97866231206463161</v>
      </c>
      <c r="F32">
        <f t="shared" si="3"/>
        <v>1.3796999999999999</v>
      </c>
      <c r="H32" s="1">
        <v>0.35699999999999998</v>
      </c>
      <c r="I32" s="1">
        <v>1.3720000000000001</v>
      </c>
      <c r="J32" s="2">
        <f t="shared" si="4"/>
        <v>1.3796999999999999</v>
      </c>
    </row>
    <row r="33" spans="1:14" x14ac:dyDescent="0.35">
      <c r="A33" s="1" t="s">
        <v>52</v>
      </c>
      <c r="B33" s="1" t="s">
        <v>10</v>
      </c>
      <c r="C33" t="str">
        <f>'Forshammar-Mg2Ti'!C31</f>
        <v>B</v>
      </c>
      <c r="D33" s="23">
        <f>'Forshammar-Mg2Ti'!D31</f>
        <v>1.0199487502095992</v>
      </c>
      <c r="F33">
        <f t="shared" si="3"/>
        <v>1.3649483999325513</v>
      </c>
      <c r="H33" s="1">
        <v>0.35699999999999998</v>
      </c>
      <c r="I33" s="1">
        <v>1.3720000000000001</v>
      </c>
      <c r="J33" s="2">
        <f t="shared" si="4"/>
        <v>1.3649483999325513</v>
      </c>
    </row>
    <row r="34" spans="1:14" x14ac:dyDescent="0.35">
      <c r="A34" s="1" t="s">
        <v>52</v>
      </c>
      <c r="B34" s="1" t="s">
        <v>31</v>
      </c>
      <c r="D34" s="23">
        <f>'Forshammar-Mg2Ti'!D32</f>
        <v>0.97866231206463161</v>
      </c>
      <c r="F34">
        <f t="shared" si="3"/>
        <v>1.3796999999999999</v>
      </c>
      <c r="H34" s="1">
        <v>0.35699999999999998</v>
      </c>
      <c r="I34" s="1">
        <v>1.3720000000000001</v>
      </c>
      <c r="J34" s="2">
        <f t="shared" si="4"/>
        <v>1.3796999999999999</v>
      </c>
    </row>
    <row r="35" spans="1:14" x14ac:dyDescent="0.35">
      <c r="A35" s="1" t="s">
        <v>52</v>
      </c>
      <c r="B35" s="1" t="s">
        <v>31</v>
      </c>
      <c r="D35" s="23">
        <f>'Forshammar-Mg2Ti'!D33</f>
        <v>0.97866231206463161</v>
      </c>
      <c r="F35">
        <f t="shared" si="3"/>
        <v>1.3796999999999999</v>
      </c>
      <c r="H35" s="1">
        <v>0.35699999999999998</v>
      </c>
      <c r="I35" s="1">
        <v>1.3720000000000001</v>
      </c>
      <c r="J35" s="2">
        <f t="shared" si="4"/>
        <v>1.3796999999999999</v>
      </c>
    </row>
    <row r="36" spans="1:14" x14ac:dyDescent="0.35">
      <c r="A36" s="1" t="s">
        <v>74</v>
      </c>
      <c r="B36" s="1" t="s">
        <v>10</v>
      </c>
      <c r="C36" t="str">
        <f>'Forshammar-Mg2Ti'!C34</f>
        <v>B</v>
      </c>
      <c r="D36" s="23">
        <f>'Forshammar-Mg2Ti'!D34</f>
        <v>1.0199487502095992</v>
      </c>
      <c r="F36">
        <f t="shared" si="3"/>
        <v>1.3649483999325513</v>
      </c>
      <c r="H36" s="1">
        <v>0.35699999999999998</v>
      </c>
      <c r="I36" s="1">
        <v>1.3720000000000001</v>
      </c>
      <c r="J36" s="2">
        <f t="shared" si="4"/>
        <v>1.3649483999325513</v>
      </c>
    </row>
    <row r="37" spans="1:14" x14ac:dyDescent="0.35">
      <c r="A37" s="1" t="s">
        <v>74</v>
      </c>
      <c r="B37" s="1" t="s">
        <v>31</v>
      </c>
      <c r="D37" s="23">
        <f>'Forshammar-Mg2Ti'!D35</f>
        <v>0.97866231206463161</v>
      </c>
      <c r="F37">
        <f t="shared" si="3"/>
        <v>1.3796999999999999</v>
      </c>
      <c r="H37" s="1">
        <v>0.35699999999999998</v>
      </c>
      <c r="I37" s="1">
        <v>1.3720000000000001</v>
      </c>
      <c r="J37" s="2">
        <f t="shared" si="4"/>
        <v>1.3796999999999999</v>
      </c>
    </row>
    <row r="38" spans="1:14" x14ac:dyDescent="0.35">
      <c r="A38" s="1" t="s">
        <v>74</v>
      </c>
      <c r="B38" s="1" t="s">
        <v>31</v>
      </c>
      <c r="D38" s="23">
        <f>'Forshammar-Mg2Ti'!D36</f>
        <v>0.97866231206463161</v>
      </c>
      <c r="F38">
        <f t="shared" si="3"/>
        <v>1.3796999999999999</v>
      </c>
      <c r="H38" s="1">
        <v>0.35699999999999998</v>
      </c>
      <c r="I38" s="1">
        <v>1.3720000000000001</v>
      </c>
      <c r="J38" s="2">
        <f t="shared" si="4"/>
        <v>1.3796999999999999</v>
      </c>
    </row>
    <row r="39" spans="1:14" x14ac:dyDescent="0.35">
      <c r="A39" s="1" t="s">
        <v>75</v>
      </c>
      <c r="B39" s="1" t="s">
        <v>10</v>
      </c>
      <c r="C39" t="str">
        <f>'Forshammar-Mg2Ti'!C37</f>
        <v>B</v>
      </c>
      <c r="D39" s="23">
        <f>'Forshammar-Mg2Ti'!D37</f>
        <v>1.0199487502095992</v>
      </c>
      <c r="F39">
        <f t="shared" si="3"/>
        <v>1.3649483999325513</v>
      </c>
      <c r="H39" s="1">
        <v>0.35699999999999998</v>
      </c>
      <c r="I39" s="1">
        <v>1.3720000000000001</v>
      </c>
      <c r="J39" s="2">
        <f t="shared" si="4"/>
        <v>1.3649483999325513</v>
      </c>
    </row>
    <row r="40" spans="1:14" x14ac:dyDescent="0.35">
      <c r="A40" s="1" t="s">
        <v>75</v>
      </c>
      <c r="B40" s="1" t="s">
        <v>31</v>
      </c>
      <c r="D40" s="23">
        <f>'Forshammar-Mg2Ti'!D38</f>
        <v>0.97866231206463161</v>
      </c>
      <c r="F40">
        <f t="shared" si="3"/>
        <v>1.3796999999999999</v>
      </c>
      <c r="H40" s="1">
        <v>0.35699999999999998</v>
      </c>
      <c r="I40" s="1">
        <v>1.3720000000000001</v>
      </c>
      <c r="J40" s="2">
        <f t="shared" si="4"/>
        <v>1.3796999999999999</v>
      </c>
    </row>
    <row r="41" spans="1:14" x14ac:dyDescent="0.35">
      <c r="A41" s="1" t="s">
        <v>75</v>
      </c>
      <c r="B41" s="1" t="s">
        <v>31</v>
      </c>
      <c r="D41" s="23">
        <f>'Forshammar-Mg2Ti'!D39</f>
        <v>0.97866231206463161</v>
      </c>
      <c r="F41">
        <f t="shared" si="3"/>
        <v>1.3796999999999999</v>
      </c>
      <c r="H41" s="1">
        <v>0.35699999999999998</v>
      </c>
      <c r="I41" s="1">
        <v>1.3720000000000001</v>
      </c>
      <c r="J41" s="2">
        <f t="shared" si="4"/>
        <v>1.3796999999999999</v>
      </c>
    </row>
    <row r="42" spans="1:14" x14ac:dyDescent="0.35">
      <c r="A42" s="1" t="s">
        <v>76</v>
      </c>
      <c r="B42" s="1" t="s">
        <v>10</v>
      </c>
      <c r="C42" t="str">
        <f>'Forshammar-Mg2Ti'!C40</f>
        <v>B</v>
      </c>
      <c r="D42" s="23">
        <f>'Forshammar-Mg2Ti'!D40</f>
        <v>1.0199487502095992</v>
      </c>
      <c r="F42">
        <f t="shared" si="3"/>
        <v>1.3649483999325513</v>
      </c>
      <c r="H42" s="1">
        <v>0.35699999999999998</v>
      </c>
      <c r="I42" s="1">
        <v>1.3720000000000001</v>
      </c>
      <c r="J42" s="2">
        <f t="shared" si="4"/>
        <v>1.3649483999325513</v>
      </c>
    </row>
    <row r="43" spans="1:14" x14ac:dyDescent="0.35">
      <c r="A43" s="1" t="s">
        <v>76</v>
      </c>
      <c r="B43" s="1" t="s">
        <v>31</v>
      </c>
      <c r="D43" s="23">
        <f>'Forshammar-Mg2Ti'!D41</f>
        <v>0.97866231206463161</v>
      </c>
      <c r="F43">
        <f t="shared" si="3"/>
        <v>1.3796999999999999</v>
      </c>
      <c r="H43" s="1">
        <v>0.35699999999999998</v>
      </c>
      <c r="I43" s="1">
        <v>1.3720000000000001</v>
      </c>
      <c r="J43" s="2">
        <f t="shared" si="4"/>
        <v>1.3796999999999999</v>
      </c>
    </row>
    <row r="44" spans="1:14" x14ac:dyDescent="0.35">
      <c r="A44" s="1" t="s">
        <v>76</v>
      </c>
      <c r="B44" s="1" t="s">
        <v>31</v>
      </c>
      <c r="D44" s="23">
        <f>'Forshammar-Mg2Ti'!D42</f>
        <v>0.97866231206463161</v>
      </c>
      <c r="F44">
        <f t="shared" si="3"/>
        <v>1.3796999999999999</v>
      </c>
      <c r="H44" s="1">
        <v>0.35699999999999998</v>
      </c>
      <c r="I44" s="1">
        <v>1.3720000000000001</v>
      </c>
      <c r="J44" s="2">
        <f t="shared" si="4"/>
        <v>1.3796999999999999</v>
      </c>
    </row>
    <row r="45" spans="1:14" x14ac:dyDescent="0.35">
      <c r="A45" s="1"/>
      <c r="B45" s="1"/>
      <c r="D45" s="23"/>
      <c r="J45" t="s">
        <v>27</v>
      </c>
      <c r="N45" t="s">
        <v>28</v>
      </c>
    </row>
    <row r="46" spans="1:14" x14ac:dyDescent="0.35">
      <c r="A46" s="25" t="s">
        <v>53</v>
      </c>
      <c r="B46" s="25" t="s">
        <v>16</v>
      </c>
      <c r="C46" t="str">
        <f>'Forshammar-Mg2Ti'!C43</f>
        <v>Mg</v>
      </c>
      <c r="D46" s="23">
        <f>'Forshammar-Mg2Ti'!D43</f>
        <v>0.2839220801541476</v>
      </c>
      <c r="F46">
        <f>IF(C$46="Al",J46,N46)</f>
        <v>2.165761561745374</v>
      </c>
      <c r="H46" s="2">
        <v>0.39</v>
      </c>
      <c r="I46" s="2">
        <v>1.6339999999999999</v>
      </c>
      <c r="J46" s="2">
        <f>I46-(H46*LN(D46))</f>
        <v>2.1250316232069881</v>
      </c>
      <c r="L46">
        <v>0.443</v>
      </c>
      <c r="M46">
        <v>1.6080000000000001</v>
      </c>
      <c r="N46" s="2">
        <f>M46-(L46*LN(D46))</f>
        <v>2.165761561745374</v>
      </c>
    </row>
    <row r="47" spans="1:14" x14ac:dyDescent="0.35">
      <c r="A47" s="25" t="s">
        <v>53</v>
      </c>
      <c r="B47" s="25" t="s">
        <v>13</v>
      </c>
      <c r="D47" s="23">
        <f>'Forshammar-Mg2Ti'!D44</f>
        <v>0.36536529266073814</v>
      </c>
      <c r="F47">
        <f t="shared" ref="F47:F51" si="5">IF(C$46="Al",J47,N47)</f>
        <v>2.0540379274575393</v>
      </c>
      <c r="H47" s="2">
        <v>0.39</v>
      </c>
      <c r="I47" s="2">
        <v>1.6339999999999999</v>
      </c>
      <c r="J47" s="2">
        <f t="shared" ref="J47:J110" si="6">I47-(H47*LN(D47))</f>
        <v>2.0266744733824837</v>
      </c>
      <c r="L47">
        <v>0.443</v>
      </c>
      <c r="M47">
        <v>1.6080000000000001</v>
      </c>
      <c r="N47" s="2">
        <f t="shared" ref="N47:N110" si="7">M47-(L47*LN(D47))</f>
        <v>2.0540379274575393</v>
      </c>
    </row>
    <row r="48" spans="1:14" x14ac:dyDescent="0.35">
      <c r="A48" s="25" t="s">
        <v>53</v>
      </c>
      <c r="B48" s="25" t="s">
        <v>14</v>
      </c>
      <c r="D48" s="23">
        <f>'Forshammar-Mg2Ti'!D45</f>
        <v>0.35465838380316944</v>
      </c>
      <c r="F48">
        <f t="shared" si="5"/>
        <v>2.06721391161819</v>
      </c>
      <c r="H48" s="2">
        <v>0.39</v>
      </c>
      <c r="I48" s="2">
        <v>1.6339999999999999</v>
      </c>
      <c r="J48" s="2">
        <f t="shared" si="6"/>
        <v>2.0382740982643206</v>
      </c>
      <c r="L48">
        <v>0.443</v>
      </c>
      <c r="M48">
        <v>1.6080000000000001</v>
      </c>
      <c r="N48" s="2">
        <f t="shared" si="7"/>
        <v>2.06721391161819</v>
      </c>
    </row>
    <row r="49" spans="1:14" x14ac:dyDescent="0.35">
      <c r="A49" s="25" t="s">
        <v>53</v>
      </c>
      <c r="B49" s="25" t="s">
        <v>48</v>
      </c>
      <c r="D49" s="23">
        <f>'Forshammar-Mg2Ti'!D46</f>
        <v>0.30996298202151712</v>
      </c>
      <c r="F49">
        <f t="shared" si="5"/>
        <v>2.1268869638498993</v>
      </c>
      <c r="H49" s="2">
        <v>0.39</v>
      </c>
      <c r="I49" s="2">
        <v>1.6339999999999999</v>
      </c>
      <c r="J49" s="2">
        <f t="shared" si="6"/>
        <v>2.0908079365721459</v>
      </c>
      <c r="L49">
        <v>0.443</v>
      </c>
      <c r="M49">
        <v>1.6080000000000001</v>
      </c>
      <c r="N49" s="2">
        <f t="shared" si="7"/>
        <v>2.1268869638498993</v>
      </c>
    </row>
    <row r="50" spans="1:14" x14ac:dyDescent="0.35">
      <c r="A50" s="25" t="s">
        <v>53</v>
      </c>
      <c r="B50" s="25" t="s">
        <v>31</v>
      </c>
      <c r="D50" s="23">
        <f>'Forshammar-Mg2Ti'!D47</f>
        <v>0.36010478236927446</v>
      </c>
      <c r="F50">
        <f t="shared" si="5"/>
        <v>2.0604625808912451</v>
      </c>
      <c r="H50" s="2">
        <v>0.39</v>
      </c>
      <c r="I50" s="2">
        <v>1.6339999999999999</v>
      </c>
      <c r="J50" s="2">
        <f t="shared" si="6"/>
        <v>2.032330488820735</v>
      </c>
      <c r="L50">
        <v>0.443</v>
      </c>
      <c r="M50">
        <v>1.6080000000000001</v>
      </c>
      <c r="N50" s="2">
        <f t="shared" si="7"/>
        <v>2.0604625808912451</v>
      </c>
    </row>
    <row r="51" spans="1:14" x14ac:dyDescent="0.35">
      <c r="A51" s="25" t="s">
        <v>53</v>
      </c>
      <c r="B51" s="25" t="s">
        <v>49</v>
      </c>
      <c r="D51" s="23">
        <f>'Forshammar-Mg2Ti'!D48</f>
        <v>0.33549353305859436</v>
      </c>
      <c r="F51">
        <f t="shared" si="5"/>
        <v>2.0918236010422162</v>
      </c>
      <c r="H51" s="2">
        <v>0.39</v>
      </c>
      <c r="I51" s="2">
        <v>1.6339999999999999</v>
      </c>
      <c r="J51" s="2">
        <f t="shared" si="6"/>
        <v>2.0599395133328766</v>
      </c>
      <c r="L51">
        <v>0.443</v>
      </c>
      <c r="M51">
        <v>1.6080000000000001</v>
      </c>
      <c r="N51" s="2">
        <f t="shared" si="7"/>
        <v>2.0918236010422162</v>
      </c>
    </row>
    <row r="52" spans="1:14" x14ac:dyDescent="0.35">
      <c r="A52" s="25" t="s">
        <v>54</v>
      </c>
      <c r="B52" s="25" t="s">
        <v>16</v>
      </c>
      <c r="C52" t="str">
        <f>'Forshammar-Mg2Ti'!C49</f>
        <v>Al</v>
      </c>
      <c r="D52" s="23">
        <f>'Forshammar-Mg2Ti'!D49</f>
        <v>0.42821748477161148</v>
      </c>
      <c r="F52">
        <f t="shared" ref="F52:F57" si="8">IF(C$52="Al",J52,N52)</f>
        <v>1.9647683874836961</v>
      </c>
      <c r="H52" s="2">
        <v>0.39</v>
      </c>
      <c r="I52" s="2">
        <v>1.6339999999999999</v>
      </c>
      <c r="J52" s="2">
        <f t="shared" si="6"/>
        <v>1.9647683874836961</v>
      </c>
      <c r="L52">
        <v>0.443</v>
      </c>
      <c r="M52">
        <v>1.6080000000000001</v>
      </c>
      <c r="N52" s="2">
        <f t="shared" si="7"/>
        <v>1.98371896321866</v>
      </c>
    </row>
    <row r="53" spans="1:14" x14ac:dyDescent="0.35">
      <c r="A53" s="25" t="s">
        <v>54</v>
      </c>
      <c r="B53" s="25" t="s">
        <v>13</v>
      </c>
      <c r="D53" s="23">
        <f>'Forshammar-Mg2Ti'!D50</f>
        <v>0.55530426073901928</v>
      </c>
      <c r="F53">
        <f t="shared" si="8"/>
        <v>1.863413248182662</v>
      </c>
      <c r="H53" s="2">
        <v>0.39</v>
      </c>
      <c r="I53" s="2">
        <v>1.6339999999999999</v>
      </c>
      <c r="J53" s="2">
        <f t="shared" si="6"/>
        <v>1.863413248182662</v>
      </c>
      <c r="L53">
        <v>0.443</v>
      </c>
      <c r="M53">
        <v>1.6080000000000001</v>
      </c>
      <c r="N53" s="2">
        <f t="shared" si="7"/>
        <v>1.8685899203715879</v>
      </c>
    </row>
    <row r="54" spans="1:14" x14ac:dyDescent="0.35">
      <c r="A54" s="25" t="s">
        <v>54</v>
      </c>
      <c r="B54" s="25" t="s">
        <v>14</v>
      </c>
      <c r="D54" s="23">
        <f>'Forshammar-Mg2Ti'!D51</f>
        <v>0.53854280279231548</v>
      </c>
      <c r="F54">
        <f t="shared" si="8"/>
        <v>1.8753664371255714</v>
      </c>
      <c r="H54" s="2">
        <v>0.39</v>
      </c>
      <c r="I54" s="2">
        <v>1.6339999999999999</v>
      </c>
      <c r="J54" s="2">
        <f t="shared" si="6"/>
        <v>1.8753664371255714</v>
      </c>
      <c r="L54">
        <v>0.443</v>
      </c>
      <c r="M54">
        <v>1.6080000000000001</v>
      </c>
      <c r="N54" s="2">
        <f t="shared" si="7"/>
        <v>1.8821675170426364</v>
      </c>
    </row>
    <row r="55" spans="1:14" x14ac:dyDescent="0.35">
      <c r="A55" s="25" t="s">
        <v>54</v>
      </c>
      <c r="B55" s="25" t="s">
        <v>48</v>
      </c>
      <c r="D55" s="23">
        <f>'Forshammar-Mg2Ti'!D52</f>
        <v>0.46874505158163876</v>
      </c>
      <c r="F55">
        <f t="shared" si="8"/>
        <v>1.9295015407678393</v>
      </c>
      <c r="H55" s="2">
        <v>0.39</v>
      </c>
      <c r="I55" s="2">
        <v>1.6339999999999999</v>
      </c>
      <c r="J55" s="2">
        <f t="shared" si="6"/>
        <v>1.9295015407678393</v>
      </c>
      <c r="L55">
        <v>0.443</v>
      </c>
      <c r="M55">
        <v>1.6080000000000001</v>
      </c>
      <c r="N55" s="2">
        <f t="shared" si="7"/>
        <v>1.9436594424619305</v>
      </c>
    </row>
    <row r="56" spans="1:14" x14ac:dyDescent="0.35">
      <c r="A56" s="25" t="s">
        <v>54</v>
      </c>
      <c r="B56" s="25" t="s">
        <v>31</v>
      </c>
      <c r="D56" s="23">
        <f>'Forshammar-Mg2Ti'!D53</f>
        <v>0.54706713537137552</v>
      </c>
      <c r="F56">
        <f t="shared" si="8"/>
        <v>1.8692416626258987</v>
      </c>
      <c r="H56" s="2">
        <v>0.39</v>
      </c>
      <c r="I56" s="2">
        <v>1.6339999999999999</v>
      </c>
      <c r="J56" s="2">
        <f t="shared" si="6"/>
        <v>1.8692416626258987</v>
      </c>
      <c r="L56">
        <v>0.443</v>
      </c>
      <c r="M56">
        <v>1.6080000000000001</v>
      </c>
      <c r="N56" s="2">
        <f t="shared" si="7"/>
        <v>1.8752104013930082</v>
      </c>
    </row>
    <row r="57" spans="1:14" x14ac:dyDescent="0.35">
      <c r="A57" s="25" t="s">
        <v>54</v>
      </c>
      <c r="B57" s="25" t="s">
        <v>49</v>
      </c>
      <c r="D57" s="23">
        <f>'Forshammar-Mg2Ti'!D54</f>
        <v>0.50857940615180453</v>
      </c>
      <c r="F57">
        <f t="shared" si="8"/>
        <v>1.8976922280437329</v>
      </c>
      <c r="H57" s="2">
        <v>0.39</v>
      </c>
      <c r="I57" s="2">
        <v>1.6339999999999999</v>
      </c>
      <c r="J57" s="2">
        <f t="shared" si="6"/>
        <v>1.8976922280437329</v>
      </c>
      <c r="L57">
        <v>0.443</v>
      </c>
      <c r="M57">
        <v>1.6080000000000001</v>
      </c>
      <c r="N57" s="2">
        <f t="shared" si="7"/>
        <v>1.9075273257009584</v>
      </c>
    </row>
    <row r="58" spans="1:14" x14ac:dyDescent="0.35">
      <c r="A58" s="25" t="s">
        <v>55</v>
      </c>
      <c r="B58" s="25" t="s">
        <v>16</v>
      </c>
      <c r="C58" t="str">
        <f>'Forshammar-Mg2Ti'!C55</f>
        <v>Al</v>
      </c>
      <c r="D58" s="23">
        <f>'Forshammar-Mg2Ti'!D55</f>
        <v>0.42821748477161148</v>
      </c>
      <c r="F58">
        <f t="shared" ref="F58:F63" si="9">IF(C$58="Al",J58,N58)</f>
        <v>1.9647683874836961</v>
      </c>
      <c r="H58" s="2">
        <v>0.39</v>
      </c>
      <c r="I58" s="2">
        <v>1.6339999999999999</v>
      </c>
      <c r="J58" s="2">
        <f t="shared" si="6"/>
        <v>1.9647683874836961</v>
      </c>
      <c r="L58">
        <v>0.443</v>
      </c>
      <c r="M58">
        <v>1.6080000000000001</v>
      </c>
      <c r="N58" s="2">
        <f t="shared" si="7"/>
        <v>1.98371896321866</v>
      </c>
    </row>
    <row r="59" spans="1:14" x14ac:dyDescent="0.35">
      <c r="A59" s="25" t="s">
        <v>55</v>
      </c>
      <c r="B59" s="25" t="s">
        <v>13</v>
      </c>
      <c r="D59" s="23">
        <f>'Forshammar-Mg2Ti'!D56</f>
        <v>0.55530426073901928</v>
      </c>
      <c r="F59">
        <f t="shared" si="9"/>
        <v>1.863413248182662</v>
      </c>
      <c r="H59" s="2">
        <v>0.39</v>
      </c>
      <c r="I59" s="2">
        <v>1.6339999999999999</v>
      </c>
      <c r="J59" s="2">
        <f t="shared" si="6"/>
        <v>1.863413248182662</v>
      </c>
      <c r="L59">
        <v>0.443</v>
      </c>
      <c r="M59">
        <v>1.6080000000000001</v>
      </c>
      <c r="N59" s="2">
        <f t="shared" si="7"/>
        <v>1.8685899203715879</v>
      </c>
    </row>
    <row r="60" spans="1:14" x14ac:dyDescent="0.35">
      <c r="A60" s="25" t="s">
        <v>55</v>
      </c>
      <c r="B60" s="25" t="s">
        <v>14</v>
      </c>
      <c r="D60" s="23">
        <f>'Forshammar-Mg2Ti'!D57</f>
        <v>0.53854280279231548</v>
      </c>
      <c r="F60">
        <f t="shared" si="9"/>
        <v>1.8753664371255714</v>
      </c>
      <c r="H60" s="2">
        <v>0.39</v>
      </c>
      <c r="I60" s="2">
        <v>1.6339999999999999</v>
      </c>
      <c r="J60" s="2">
        <f t="shared" si="6"/>
        <v>1.8753664371255714</v>
      </c>
      <c r="L60">
        <v>0.443</v>
      </c>
      <c r="M60">
        <v>1.6080000000000001</v>
      </c>
      <c r="N60" s="2">
        <f t="shared" si="7"/>
        <v>1.8821675170426364</v>
      </c>
    </row>
    <row r="61" spans="1:14" x14ac:dyDescent="0.35">
      <c r="A61" s="25" t="s">
        <v>55</v>
      </c>
      <c r="B61" s="25" t="s">
        <v>48</v>
      </c>
      <c r="D61" s="23">
        <f>'Forshammar-Mg2Ti'!D58</f>
        <v>0.46874505158163876</v>
      </c>
      <c r="F61">
        <f t="shared" si="9"/>
        <v>1.9295015407678393</v>
      </c>
      <c r="H61" s="2">
        <v>0.39</v>
      </c>
      <c r="I61" s="2">
        <v>1.6339999999999999</v>
      </c>
      <c r="J61" s="2">
        <f t="shared" si="6"/>
        <v>1.9295015407678393</v>
      </c>
      <c r="L61">
        <v>0.443</v>
      </c>
      <c r="M61">
        <v>1.6080000000000001</v>
      </c>
      <c r="N61" s="2">
        <f t="shared" si="7"/>
        <v>1.9436594424619305</v>
      </c>
    </row>
    <row r="62" spans="1:14" x14ac:dyDescent="0.35">
      <c r="A62" s="25" t="s">
        <v>55</v>
      </c>
      <c r="B62" s="25" t="s">
        <v>31</v>
      </c>
      <c r="D62" s="23">
        <f>'Forshammar-Mg2Ti'!D59</f>
        <v>0.54706713537137552</v>
      </c>
      <c r="F62">
        <f t="shared" si="9"/>
        <v>1.8692416626258987</v>
      </c>
      <c r="H62" s="2">
        <v>0.39</v>
      </c>
      <c r="I62" s="2">
        <v>1.6339999999999999</v>
      </c>
      <c r="J62" s="2">
        <f t="shared" si="6"/>
        <v>1.8692416626258987</v>
      </c>
      <c r="L62">
        <v>0.443</v>
      </c>
      <c r="M62">
        <v>1.6080000000000001</v>
      </c>
      <c r="N62" s="2">
        <f t="shared" si="7"/>
        <v>1.8752104013930082</v>
      </c>
    </row>
    <row r="63" spans="1:14" x14ac:dyDescent="0.35">
      <c r="A63" s="25" t="s">
        <v>55</v>
      </c>
      <c r="B63" s="25" t="s">
        <v>49</v>
      </c>
      <c r="D63" s="23">
        <f>'Forshammar-Mg2Ti'!D60</f>
        <v>0.50857940615180453</v>
      </c>
      <c r="F63">
        <f t="shared" si="9"/>
        <v>1.8976922280437329</v>
      </c>
      <c r="H63" s="2">
        <v>0.39</v>
      </c>
      <c r="I63" s="2">
        <v>1.6339999999999999</v>
      </c>
      <c r="J63" s="2">
        <f t="shared" si="6"/>
        <v>1.8976922280437329</v>
      </c>
      <c r="L63">
        <v>0.443</v>
      </c>
      <c r="M63">
        <v>1.6080000000000001</v>
      </c>
      <c r="N63" s="2">
        <f t="shared" si="7"/>
        <v>1.9075273257009584</v>
      </c>
    </row>
    <row r="64" spans="1:14" x14ac:dyDescent="0.35">
      <c r="A64" s="25" t="s">
        <v>56</v>
      </c>
      <c r="B64" s="25" t="s">
        <v>16</v>
      </c>
      <c r="C64" t="str">
        <f>'Forshammar-Mg2Ti'!C61</f>
        <v>Al</v>
      </c>
      <c r="D64" s="23">
        <f>'Forshammar-Mg2Ti'!D61</f>
        <v>0.42821748477161148</v>
      </c>
      <c r="F64">
        <f t="shared" ref="F64:F69" si="10">IF(C$64="Al",J64,N64)</f>
        <v>1.9647683874836961</v>
      </c>
      <c r="H64" s="2">
        <v>0.39</v>
      </c>
      <c r="I64" s="2">
        <v>1.6339999999999999</v>
      </c>
      <c r="J64" s="2">
        <f t="shared" si="6"/>
        <v>1.9647683874836961</v>
      </c>
      <c r="L64">
        <v>0.443</v>
      </c>
      <c r="M64">
        <v>1.6080000000000001</v>
      </c>
      <c r="N64" s="2">
        <f t="shared" si="7"/>
        <v>1.98371896321866</v>
      </c>
    </row>
    <row r="65" spans="1:14" x14ac:dyDescent="0.35">
      <c r="A65" s="25" t="s">
        <v>56</v>
      </c>
      <c r="B65" s="25" t="s">
        <v>13</v>
      </c>
      <c r="D65" s="23">
        <f>'Forshammar-Mg2Ti'!D62</f>
        <v>0.55530426073901928</v>
      </c>
      <c r="F65">
        <f t="shared" si="10"/>
        <v>1.863413248182662</v>
      </c>
      <c r="H65" s="2">
        <v>0.39</v>
      </c>
      <c r="I65" s="2">
        <v>1.6339999999999999</v>
      </c>
      <c r="J65" s="2">
        <f t="shared" si="6"/>
        <v>1.863413248182662</v>
      </c>
      <c r="L65">
        <v>0.443</v>
      </c>
      <c r="M65">
        <v>1.6080000000000001</v>
      </c>
      <c r="N65" s="2">
        <f t="shared" si="7"/>
        <v>1.8685899203715879</v>
      </c>
    </row>
    <row r="66" spans="1:14" x14ac:dyDescent="0.35">
      <c r="A66" s="25" t="s">
        <v>56</v>
      </c>
      <c r="B66" s="25" t="s">
        <v>14</v>
      </c>
      <c r="D66" s="23">
        <f>'Forshammar-Mg2Ti'!D63</f>
        <v>0.53854280279231548</v>
      </c>
      <c r="F66">
        <f t="shared" si="10"/>
        <v>1.8753664371255714</v>
      </c>
      <c r="H66" s="2">
        <v>0.39</v>
      </c>
      <c r="I66" s="2">
        <v>1.6339999999999999</v>
      </c>
      <c r="J66" s="2">
        <f t="shared" si="6"/>
        <v>1.8753664371255714</v>
      </c>
      <c r="L66">
        <v>0.443</v>
      </c>
      <c r="M66">
        <v>1.6080000000000001</v>
      </c>
      <c r="N66" s="2">
        <f t="shared" si="7"/>
        <v>1.8821675170426364</v>
      </c>
    </row>
    <row r="67" spans="1:14" x14ac:dyDescent="0.35">
      <c r="A67" s="25" t="s">
        <v>56</v>
      </c>
      <c r="B67" s="25" t="s">
        <v>48</v>
      </c>
      <c r="D67" s="23">
        <f>'Forshammar-Mg2Ti'!D64</f>
        <v>0.46874505158163876</v>
      </c>
      <c r="F67">
        <f t="shared" si="10"/>
        <v>1.9295015407678393</v>
      </c>
      <c r="H67" s="2">
        <v>0.39</v>
      </c>
      <c r="I67" s="2">
        <v>1.6339999999999999</v>
      </c>
      <c r="J67" s="2">
        <f t="shared" si="6"/>
        <v>1.9295015407678393</v>
      </c>
      <c r="L67">
        <v>0.443</v>
      </c>
      <c r="M67">
        <v>1.6080000000000001</v>
      </c>
      <c r="N67" s="2">
        <f t="shared" si="7"/>
        <v>1.9436594424619305</v>
      </c>
    </row>
    <row r="68" spans="1:14" x14ac:dyDescent="0.35">
      <c r="A68" s="25" t="s">
        <v>56</v>
      </c>
      <c r="B68" s="25" t="s">
        <v>31</v>
      </c>
      <c r="D68" s="23">
        <f>'Forshammar-Mg2Ti'!D65</f>
        <v>0.54706713537137552</v>
      </c>
      <c r="F68">
        <f t="shared" si="10"/>
        <v>1.8692416626258987</v>
      </c>
      <c r="H68" s="2">
        <v>0.39</v>
      </c>
      <c r="I68" s="2">
        <v>1.6339999999999999</v>
      </c>
      <c r="J68" s="2">
        <f t="shared" si="6"/>
        <v>1.8692416626258987</v>
      </c>
      <c r="L68">
        <v>0.443</v>
      </c>
      <c r="M68">
        <v>1.6080000000000001</v>
      </c>
      <c r="N68" s="2">
        <f t="shared" si="7"/>
        <v>1.8752104013930082</v>
      </c>
    </row>
    <row r="69" spans="1:14" x14ac:dyDescent="0.35">
      <c r="A69" s="25" t="s">
        <v>56</v>
      </c>
      <c r="B69" s="25" t="s">
        <v>49</v>
      </c>
      <c r="D69" s="23">
        <f>'Forshammar-Mg2Ti'!D66</f>
        <v>0.50857940615180453</v>
      </c>
      <c r="F69">
        <f t="shared" si="10"/>
        <v>1.8976922280437329</v>
      </c>
      <c r="H69" s="2">
        <v>0.39</v>
      </c>
      <c r="I69" s="2">
        <v>1.6339999999999999</v>
      </c>
      <c r="J69" s="2">
        <f t="shared" si="6"/>
        <v>1.8976922280437329</v>
      </c>
      <c r="L69">
        <v>0.443</v>
      </c>
      <c r="M69">
        <v>1.6080000000000001</v>
      </c>
      <c r="N69" s="2">
        <f t="shared" si="7"/>
        <v>1.9075273257009584</v>
      </c>
    </row>
    <row r="70" spans="1:14" x14ac:dyDescent="0.35">
      <c r="A70" s="25" t="s">
        <v>57</v>
      </c>
      <c r="B70" s="25" t="s">
        <v>16</v>
      </c>
      <c r="C70" t="str">
        <f>'Forshammar-Mg2Ti'!C67</f>
        <v>Al</v>
      </c>
      <c r="D70" s="23">
        <f>'Forshammar-Mg2Ti'!D67</f>
        <v>0.42821748477161148</v>
      </c>
      <c r="F70">
        <f t="shared" ref="F70:F75" si="11">IF(C$70="Al",J70,N70)</f>
        <v>1.9647683874836961</v>
      </c>
      <c r="H70" s="2">
        <v>0.39</v>
      </c>
      <c r="I70" s="2">
        <v>1.6339999999999999</v>
      </c>
      <c r="J70" s="2">
        <f t="shared" si="6"/>
        <v>1.9647683874836961</v>
      </c>
      <c r="L70">
        <v>0.443</v>
      </c>
      <c r="M70">
        <v>1.6080000000000001</v>
      </c>
      <c r="N70" s="2">
        <f t="shared" si="7"/>
        <v>1.98371896321866</v>
      </c>
    </row>
    <row r="71" spans="1:14" x14ac:dyDescent="0.35">
      <c r="A71" s="25" t="s">
        <v>57</v>
      </c>
      <c r="B71" s="25" t="s">
        <v>13</v>
      </c>
      <c r="D71" s="23">
        <f>'Forshammar-Mg2Ti'!D68</f>
        <v>0.55530426073901928</v>
      </c>
      <c r="F71">
        <f t="shared" si="11"/>
        <v>1.863413248182662</v>
      </c>
      <c r="H71" s="2">
        <v>0.39</v>
      </c>
      <c r="I71" s="2">
        <v>1.6339999999999999</v>
      </c>
      <c r="J71" s="2">
        <f t="shared" si="6"/>
        <v>1.863413248182662</v>
      </c>
      <c r="L71">
        <v>0.443</v>
      </c>
      <c r="M71">
        <v>1.6080000000000001</v>
      </c>
      <c r="N71" s="2">
        <f t="shared" si="7"/>
        <v>1.8685899203715879</v>
      </c>
    </row>
    <row r="72" spans="1:14" x14ac:dyDescent="0.35">
      <c r="A72" s="25" t="s">
        <v>57</v>
      </c>
      <c r="B72" s="25" t="s">
        <v>14</v>
      </c>
      <c r="D72" s="23">
        <f>'Forshammar-Mg2Ti'!D69</f>
        <v>0.53854280279231548</v>
      </c>
      <c r="F72">
        <f t="shared" si="11"/>
        <v>1.8753664371255714</v>
      </c>
      <c r="H72" s="2">
        <v>0.39</v>
      </c>
      <c r="I72" s="2">
        <v>1.6339999999999999</v>
      </c>
      <c r="J72" s="2">
        <f t="shared" si="6"/>
        <v>1.8753664371255714</v>
      </c>
      <c r="L72">
        <v>0.443</v>
      </c>
      <c r="M72">
        <v>1.6080000000000001</v>
      </c>
      <c r="N72" s="2">
        <f t="shared" si="7"/>
        <v>1.8821675170426364</v>
      </c>
    </row>
    <row r="73" spans="1:14" x14ac:dyDescent="0.35">
      <c r="A73" s="25" t="s">
        <v>57</v>
      </c>
      <c r="B73" s="25" t="s">
        <v>48</v>
      </c>
      <c r="D73" s="23">
        <f>'Forshammar-Mg2Ti'!D70</f>
        <v>0.46874505158163876</v>
      </c>
      <c r="F73">
        <f t="shared" si="11"/>
        <v>1.9295015407678393</v>
      </c>
      <c r="H73" s="2">
        <v>0.39</v>
      </c>
      <c r="I73" s="2">
        <v>1.6339999999999999</v>
      </c>
      <c r="J73" s="2">
        <f t="shared" si="6"/>
        <v>1.9295015407678393</v>
      </c>
      <c r="L73">
        <v>0.443</v>
      </c>
      <c r="M73">
        <v>1.6080000000000001</v>
      </c>
      <c r="N73" s="2">
        <f t="shared" si="7"/>
        <v>1.9436594424619305</v>
      </c>
    </row>
    <row r="74" spans="1:14" x14ac:dyDescent="0.35">
      <c r="A74" s="25" t="s">
        <v>57</v>
      </c>
      <c r="B74" s="25" t="s">
        <v>31</v>
      </c>
      <c r="D74" s="23">
        <f>'Forshammar-Mg2Ti'!D71</f>
        <v>0.54706713537137552</v>
      </c>
      <c r="F74">
        <f t="shared" si="11"/>
        <v>1.8692416626258987</v>
      </c>
      <c r="H74" s="2">
        <v>0.39</v>
      </c>
      <c r="I74" s="2">
        <v>1.6339999999999999</v>
      </c>
      <c r="J74" s="2">
        <f t="shared" si="6"/>
        <v>1.8692416626258987</v>
      </c>
      <c r="L74">
        <v>0.443</v>
      </c>
      <c r="M74">
        <v>1.6080000000000001</v>
      </c>
      <c r="N74" s="2">
        <f t="shared" si="7"/>
        <v>1.8752104013930082</v>
      </c>
    </row>
    <row r="75" spans="1:14" x14ac:dyDescent="0.35">
      <c r="A75" s="25" t="s">
        <v>57</v>
      </c>
      <c r="B75" s="25" t="s">
        <v>49</v>
      </c>
      <c r="D75" s="23">
        <f>'Forshammar-Mg2Ti'!D72</f>
        <v>0.50857940615180453</v>
      </c>
      <c r="F75">
        <f t="shared" si="11"/>
        <v>1.8976922280437329</v>
      </c>
      <c r="H75" s="2">
        <v>0.39</v>
      </c>
      <c r="I75" s="2">
        <v>1.6339999999999999</v>
      </c>
      <c r="J75" s="2">
        <f t="shared" si="6"/>
        <v>1.8976922280437329</v>
      </c>
      <c r="L75">
        <v>0.443</v>
      </c>
      <c r="M75">
        <v>1.6080000000000001</v>
      </c>
      <c r="N75" s="2">
        <f t="shared" si="7"/>
        <v>1.9075273257009584</v>
      </c>
    </row>
    <row r="76" spans="1:14" x14ac:dyDescent="0.35">
      <c r="A76" s="25" t="s">
        <v>58</v>
      </c>
      <c r="B76" s="25" t="s">
        <v>16</v>
      </c>
      <c r="C76" t="str">
        <f>'Forshammar-Mg2Ti'!C73</f>
        <v>Mg</v>
      </c>
      <c r="D76" s="23">
        <f>'Forshammar-Mg2Ti'!D73</f>
        <v>0.2839220801541476</v>
      </c>
      <c r="F76">
        <f>IF(C$76="Al",J76,N76)</f>
        <v>2.165761561745374</v>
      </c>
      <c r="H76" s="2">
        <v>0.39</v>
      </c>
      <c r="I76" s="2">
        <v>1.6339999999999999</v>
      </c>
      <c r="J76" s="2">
        <f t="shared" si="6"/>
        <v>2.1250316232069881</v>
      </c>
      <c r="L76">
        <v>0.443</v>
      </c>
      <c r="M76">
        <v>1.6080000000000001</v>
      </c>
      <c r="N76" s="2">
        <f t="shared" si="7"/>
        <v>2.165761561745374</v>
      </c>
    </row>
    <row r="77" spans="1:14" x14ac:dyDescent="0.35">
      <c r="A77" s="25" t="s">
        <v>58</v>
      </c>
      <c r="B77" s="25" t="s">
        <v>13</v>
      </c>
      <c r="D77" s="23">
        <f>'Forshammar-Mg2Ti'!D74</f>
        <v>0.36536529266073814</v>
      </c>
      <c r="F77">
        <f t="shared" ref="F77:F81" si="12">IF(C$76="Al",J77,N77)</f>
        <v>2.0540379274575393</v>
      </c>
      <c r="H77" s="2">
        <v>0.39</v>
      </c>
      <c r="I77" s="2">
        <v>1.6339999999999999</v>
      </c>
      <c r="J77" s="2">
        <f t="shared" si="6"/>
        <v>2.0266744733824837</v>
      </c>
      <c r="L77">
        <v>0.443</v>
      </c>
      <c r="M77">
        <v>1.6080000000000001</v>
      </c>
      <c r="N77" s="2">
        <f t="shared" si="7"/>
        <v>2.0540379274575393</v>
      </c>
    </row>
    <row r="78" spans="1:14" x14ac:dyDescent="0.35">
      <c r="A78" s="25" t="s">
        <v>58</v>
      </c>
      <c r="B78" s="25" t="s">
        <v>14</v>
      </c>
      <c r="D78" s="23">
        <f>'Forshammar-Mg2Ti'!D75</f>
        <v>0.35465838380316944</v>
      </c>
      <c r="F78">
        <f t="shared" si="12"/>
        <v>2.06721391161819</v>
      </c>
      <c r="H78" s="2">
        <v>0.39</v>
      </c>
      <c r="I78" s="2">
        <v>1.6339999999999999</v>
      </c>
      <c r="J78" s="2">
        <f t="shared" si="6"/>
        <v>2.0382740982643206</v>
      </c>
      <c r="L78">
        <v>0.443</v>
      </c>
      <c r="M78">
        <v>1.6080000000000001</v>
      </c>
      <c r="N78" s="2">
        <f t="shared" si="7"/>
        <v>2.06721391161819</v>
      </c>
    </row>
    <row r="79" spans="1:14" x14ac:dyDescent="0.35">
      <c r="A79" s="25" t="s">
        <v>58</v>
      </c>
      <c r="B79" s="25" t="s">
        <v>48</v>
      </c>
      <c r="D79" s="23">
        <f>'Forshammar-Mg2Ti'!D76</f>
        <v>0.30996298202151712</v>
      </c>
      <c r="F79">
        <f t="shared" si="12"/>
        <v>2.1268869638498993</v>
      </c>
      <c r="H79" s="2">
        <v>0.39</v>
      </c>
      <c r="I79" s="2">
        <v>1.6339999999999999</v>
      </c>
      <c r="J79" s="2">
        <f t="shared" si="6"/>
        <v>2.0908079365721459</v>
      </c>
      <c r="L79">
        <v>0.443</v>
      </c>
      <c r="M79">
        <v>1.6080000000000001</v>
      </c>
      <c r="N79" s="2">
        <f t="shared" si="7"/>
        <v>2.1268869638498993</v>
      </c>
    </row>
    <row r="80" spans="1:14" x14ac:dyDescent="0.35">
      <c r="A80" s="25" t="s">
        <v>58</v>
      </c>
      <c r="B80" s="25" t="s">
        <v>31</v>
      </c>
      <c r="D80" s="23">
        <f>'Forshammar-Mg2Ti'!D77</f>
        <v>0.36010478236927446</v>
      </c>
      <c r="F80">
        <f t="shared" si="12"/>
        <v>2.0604625808912451</v>
      </c>
      <c r="H80" s="2">
        <v>0.39</v>
      </c>
      <c r="I80" s="2">
        <v>1.6339999999999999</v>
      </c>
      <c r="J80" s="2">
        <f t="shared" si="6"/>
        <v>2.032330488820735</v>
      </c>
      <c r="L80">
        <v>0.443</v>
      </c>
      <c r="M80">
        <v>1.6080000000000001</v>
      </c>
      <c r="N80" s="2">
        <f t="shared" si="7"/>
        <v>2.0604625808912451</v>
      </c>
    </row>
    <row r="81" spans="1:14" x14ac:dyDescent="0.35">
      <c r="A81" s="25" t="s">
        <v>58</v>
      </c>
      <c r="B81" s="25" t="s">
        <v>49</v>
      </c>
      <c r="D81" s="23">
        <f>'Forshammar-Mg2Ti'!D78</f>
        <v>0.33549353305859436</v>
      </c>
      <c r="F81">
        <f t="shared" si="12"/>
        <v>2.0918236010422162</v>
      </c>
      <c r="H81" s="2">
        <v>0.39</v>
      </c>
      <c r="I81" s="2">
        <v>1.6339999999999999</v>
      </c>
      <c r="J81" s="2">
        <f t="shared" si="6"/>
        <v>2.0599395133328766</v>
      </c>
      <c r="L81">
        <v>0.443</v>
      </c>
      <c r="M81">
        <v>1.6080000000000001</v>
      </c>
      <c r="N81" s="2">
        <f t="shared" si="7"/>
        <v>2.0918236010422162</v>
      </c>
    </row>
    <row r="82" spans="1:14" x14ac:dyDescent="0.35">
      <c r="A82" s="25" t="s">
        <v>59</v>
      </c>
      <c r="B82" s="25" t="s">
        <v>16</v>
      </c>
      <c r="C82" t="str">
        <f>'Forshammar-Mg2Ti'!C79</f>
        <v>Al</v>
      </c>
      <c r="D82" s="23">
        <f>'Forshammar-Mg2Ti'!D79</f>
        <v>0.42821748477161148</v>
      </c>
      <c r="F82">
        <f>IF(C$82="Al",J82,N82)</f>
        <v>1.9647683874836961</v>
      </c>
      <c r="H82" s="2">
        <v>0.39</v>
      </c>
      <c r="I82" s="2">
        <v>1.6339999999999999</v>
      </c>
      <c r="J82" s="2">
        <f t="shared" si="6"/>
        <v>1.9647683874836961</v>
      </c>
      <c r="L82">
        <v>0.443</v>
      </c>
      <c r="M82">
        <v>1.6080000000000001</v>
      </c>
      <c r="N82" s="2">
        <f t="shared" si="7"/>
        <v>1.98371896321866</v>
      </c>
    </row>
    <row r="83" spans="1:14" x14ac:dyDescent="0.35">
      <c r="A83" s="25" t="s">
        <v>59</v>
      </c>
      <c r="B83" s="25" t="s">
        <v>13</v>
      </c>
      <c r="D83" s="23">
        <f>'Forshammar-Mg2Ti'!D80</f>
        <v>0.55530426073901928</v>
      </c>
      <c r="F83">
        <f t="shared" ref="F83:F87" si="13">IF(C$82="Al",J83,N83)</f>
        <v>1.863413248182662</v>
      </c>
      <c r="H83" s="2">
        <v>0.39</v>
      </c>
      <c r="I83" s="2">
        <v>1.6339999999999999</v>
      </c>
      <c r="J83" s="2">
        <f t="shared" si="6"/>
        <v>1.863413248182662</v>
      </c>
      <c r="L83">
        <v>0.443</v>
      </c>
      <c r="M83">
        <v>1.6080000000000001</v>
      </c>
      <c r="N83" s="2">
        <f t="shared" si="7"/>
        <v>1.8685899203715879</v>
      </c>
    </row>
    <row r="84" spans="1:14" x14ac:dyDescent="0.35">
      <c r="A84" s="25" t="s">
        <v>59</v>
      </c>
      <c r="B84" s="25" t="s">
        <v>14</v>
      </c>
      <c r="D84" s="23">
        <f>'Forshammar-Mg2Ti'!D81</f>
        <v>0.53854280279231548</v>
      </c>
      <c r="F84">
        <f t="shared" si="13"/>
        <v>1.8753664371255714</v>
      </c>
      <c r="H84" s="2">
        <v>0.39</v>
      </c>
      <c r="I84" s="2">
        <v>1.6339999999999999</v>
      </c>
      <c r="J84" s="2">
        <f t="shared" si="6"/>
        <v>1.8753664371255714</v>
      </c>
      <c r="L84">
        <v>0.443</v>
      </c>
      <c r="M84">
        <v>1.6080000000000001</v>
      </c>
      <c r="N84" s="2">
        <f t="shared" si="7"/>
        <v>1.8821675170426364</v>
      </c>
    </row>
    <row r="85" spans="1:14" x14ac:dyDescent="0.35">
      <c r="A85" s="25" t="s">
        <v>59</v>
      </c>
      <c r="B85" s="25" t="s">
        <v>48</v>
      </c>
      <c r="D85" s="23">
        <f>'Forshammar-Mg2Ti'!D82</f>
        <v>0.46874505158163876</v>
      </c>
      <c r="F85">
        <f t="shared" si="13"/>
        <v>1.9295015407678393</v>
      </c>
      <c r="H85" s="2">
        <v>0.39</v>
      </c>
      <c r="I85" s="2">
        <v>1.6339999999999999</v>
      </c>
      <c r="J85" s="2">
        <f t="shared" si="6"/>
        <v>1.9295015407678393</v>
      </c>
      <c r="L85">
        <v>0.443</v>
      </c>
      <c r="M85">
        <v>1.6080000000000001</v>
      </c>
      <c r="N85" s="2">
        <f t="shared" si="7"/>
        <v>1.9436594424619305</v>
      </c>
    </row>
    <row r="86" spans="1:14" x14ac:dyDescent="0.35">
      <c r="A86" s="25" t="s">
        <v>59</v>
      </c>
      <c r="B86" s="25" t="s">
        <v>31</v>
      </c>
      <c r="D86" s="23">
        <f>'Forshammar-Mg2Ti'!D83</f>
        <v>0.54706713537137552</v>
      </c>
      <c r="F86">
        <f t="shared" si="13"/>
        <v>1.8692416626258987</v>
      </c>
      <c r="H86" s="2">
        <v>0.39</v>
      </c>
      <c r="I86" s="2">
        <v>1.6339999999999999</v>
      </c>
      <c r="J86" s="2">
        <f t="shared" si="6"/>
        <v>1.8692416626258987</v>
      </c>
      <c r="L86">
        <v>0.443</v>
      </c>
      <c r="M86">
        <v>1.6080000000000001</v>
      </c>
      <c r="N86" s="2">
        <f t="shared" si="7"/>
        <v>1.8752104013930082</v>
      </c>
    </row>
    <row r="87" spans="1:14" x14ac:dyDescent="0.35">
      <c r="A87" s="25" t="s">
        <v>59</v>
      </c>
      <c r="B87" s="25" t="s">
        <v>49</v>
      </c>
      <c r="D87" s="23">
        <f>'Forshammar-Mg2Ti'!D84</f>
        <v>0.50857940615180453</v>
      </c>
      <c r="F87">
        <f t="shared" si="13"/>
        <v>1.8976922280437329</v>
      </c>
      <c r="H87" s="2">
        <v>0.39</v>
      </c>
      <c r="I87" s="2">
        <v>1.6339999999999999</v>
      </c>
      <c r="J87" s="2">
        <f t="shared" si="6"/>
        <v>1.8976922280437329</v>
      </c>
      <c r="L87">
        <v>0.443</v>
      </c>
      <c r="M87">
        <v>1.6080000000000001</v>
      </c>
      <c r="N87" s="2">
        <f t="shared" si="7"/>
        <v>1.9075273257009584</v>
      </c>
    </row>
    <row r="88" spans="1:14" x14ac:dyDescent="0.35">
      <c r="A88" s="25" t="s">
        <v>60</v>
      </c>
      <c r="B88" s="25" t="s">
        <v>16</v>
      </c>
      <c r="C88" t="str">
        <f>'Forshammar-Mg2Ti'!C85</f>
        <v>Mg</v>
      </c>
      <c r="D88" s="23">
        <f>'Forshammar-Mg2Ti'!D85</f>
        <v>0.2839220801541476</v>
      </c>
      <c r="F88">
        <f>IF(C$88="Al",J88,N88)</f>
        <v>2.165761561745374</v>
      </c>
      <c r="H88" s="2">
        <v>0.39</v>
      </c>
      <c r="I88" s="2">
        <v>1.6339999999999999</v>
      </c>
      <c r="J88" s="2">
        <f t="shared" si="6"/>
        <v>2.1250316232069881</v>
      </c>
      <c r="L88">
        <v>0.443</v>
      </c>
      <c r="M88">
        <v>1.6080000000000001</v>
      </c>
      <c r="N88" s="2">
        <f t="shared" si="7"/>
        <v>2.165761561745374</v>
      </c>
    </row>
    <row r="89" spans="1:14" x14ac:dyDescent="0.35">
      <c r="A89" s="25" t="s">
        <v>60</v>
      </c>
      <c r="B89" s="25" t="s">
        <v>13</v>
      </c>
      <c r="D89" s="23">
        <f>'Forshammar-Mg2Ti'!D86</f>
        <v>0.36536529266073814</v>
      </c>
      <c r="F89">
        <f t="shared" ref="F89:F93" si="14">IF(C$88="Al",J89,N89)</f>
        <v>2.0540379274575393</v>
      </c>
      <c r="H89" s="2">
        <v>0.39</v>
      </c>
      <c r="I89" s="2">
        <v>1.6339999999999999</v>
      </c>
      <c r="J89" s="2">
        <f t="shared" si="6"/>
        <v>2.0266744733824837</v>
      </c>
      <c r="L89">
        <v>0.443</v>
      </c>
      <c r="M89">
        <v>1.6080000000000001</v>
      </c>
      <c r="N89" s="2">
        <f t="shared" si="7"/>
        <v>2.0540379274575393</v>
      </c>
    </row>
    <row r="90" spans="1:14" x14ac:dyDescent="0.35">
      <c r="A90" s="25" t="s">
        <v>60</v>
      </c>
      <c r="B90" s="25" t="s">
        <v>14</v>
      </c>
      <c r="D90" s="23">
        <f>'Forshammar-Mg2Ti'!D87</f>
        <v>0.35465838380316944</v>
      </c>
      <c r="F90">
        <f t="shared" si="14"/>
        <v>2.06721391161819</v>
      </c>
      <c r="H90" s="2">
        <v>0.39</v>
      </c>
      <c r="I90" s="2">
        <v>1.6339999999999999</v>
      </c>
      <c r="J90" s="2">
        <f t="shared" si="6"/>
        <v>2.0382740982643206</v>
      </c>
      <c r="L90">
        <v>0.443</v>
      </c>
      <c r="M90">
        <v>1.6080000000000001</v>
      </c>
      <c r="N90" s="2">
        <f t="shared" si="7"/>
        <v>2.06721391161819</v>
      </c>
    </row>
    <row r="91" spans="1:14" x14ac:dyDescent="0.35">
      <c r="A91" s="25" t="s">
        <v>60</v>
      </c>
      <c r="B91" s="25" t="s">
        <v>48</v>
      </c>
      <c r="D91" s="23">
        <f>'Forshammar-Mg2Ti'!D88</f>
        <v>0.30996298202151712</v>
      </c>
      <c r="F91">
        <f t="shared" si="14"/>
        <v>2.1268869638498993</v>
      </c>
      <c r="H91" s="2">
        <v>0.39</v>
      </c>
      <c r="I91" s="2">
        <v>1.6339999999999999</v>
      </c>
      <c r="J91" s="2">
        <f t="shared" si="6"/>
        <v>2.0908079365721459</v>
      </c>
      <c r="L91">
        <v>0.443</v>
      </c>
      <c r="M91">
        <v>1.6080000000000001</v>
      </c>
      <c r="N91" s="2">
        <f t="shared" si="7"/>
        <v>2.1268869638498993</v>
      </c>
    </row>
    <row r="92" spans="1:14" x14ac:dyDescent="0.35">
      <c r="A92" s="25" t="s">
        <v>60</v>
      </c>
      <c r="B92" s="25" t="s">
        <v>31</v>
      </c>
      <c r="D92" s="23">
        <f>'Forshammar-Mg2Ti'!D89</f>
        <v>0.36010478236927446</v>
      </c>
      <c r="F92">
        <f t="shared" si="14"/>
        <v>2.0604625808912451</v>
      </c>
      <c r="H92" s="2">
        <v>0.39</v>
      </c>
      <c r="I92" s="2">
        <v>1.6339999999999999</v>
      </c>
      <c r="J92" s="2">
        <f t="shared" si="6"/>
        <v>2.032330488820735</v>
      </c>
      <c r="L92">
        <v>0.443</v>
      </c>
      <c r="M92">
        <v>1.6080000000000001</v>
      </c>
      <c r="N92" s="2">
        <f t="shared" si="7"/>
        <v>2.0604625808912451</v>
      </c>
    </row>
    <row r="93" spans="1:14" x14ac:dyDescent="0.35">
      <c r="A93" s="25" t="s">
        <v>60</v>
      </c>
      <c r="B93" s="25" t="s">
        <v>49</v>
      </c>
      <c r="D93" s="23">
        <f>'Forshammar-Mg2Ti'!D90</f>
        <v>0.33549353305859436</v>
      </c>
      <c r="F93">
        <f t="shared" si="14"/>
        <v>2.0918236010422162</v>
      </c>
      <c r="H93" s="2">
        <v>0.39</v>
      </c>
      <c r="I93" s="2">
        <v>1.6339999999999999</v>
      </c>
      <c r="J93" s="2">
        <f t="shared" si="6"/>
        <v>2.0599395133328766</v>
      </c>
      <c r="L93">
        <v>0.443</v>
      </c>
      <c r="M93">
        <v>1.6080000000000001</v>
      </c>
      <c r="N93" s="2">
        <f t="shared" si="7"/>
        <v>2.0918236010422162</v>
      </c>
    </row>
    <row r="94" spans="1:14" x14ac:dyDescent="0.35">
      <c r="A94" s="25" t="s">
        <v>61</v>
      </c>
      <c r="B94" s="25" t="s">
        <v>16</v>
      </c>
      <c r="C94" t="str">
        <f>'Forshammar-Mg2Ti'!C91</f>
        <v>Al</v>
      </c>
      <c r="D94" s="23">
        <f>'Forshammar-Mg2Ti'!D91</f>
        <v>0.42821748477161148</v>
      </c>
      <c r="F94">
        <f>IF(C$94="Al",J94,N94)</f>
        <v>1.9647683874836961</v>
      </c>
      <c r="H94" s="2">
        <v>0.39</v>
      </c>
      <c r="I94" s="2">
        <v>1.6339999999999999</v>
      </c>
      <c r="J94" s="2">
        <f t="shared" si="6"/>
        <v>1.9647683874836961</v>
      </c>
      <c r="L94">
        <v>0.443</v>
      </c>
      <c r="M94">
        <v>1.6080000000000001</v>
      </c>
      <c r="N94" s="2">
        <f t="shared" si="7"/>
        <v>1.98371896321866</v>
      </c>
    </row>
    <row r="95" spans="1:14" x14ac:dyDescent="0.35">
      <c r="A95" s="25" t="s">
        <v>61</v>
      </c>
      <c r="B95" s="25" t="s">
        <v>13</v>
      </c>
      <c r="D95" s="23">
        <f>'Forshammar-Mg2Ti'!D92</f>
        <v>0.55530426073901928</v>
      </c>
      <c r="F95">
        <f t="shared" ref="F95:F99" si="15">IF(C$94="Al",J95,N95)</f>
        <v>1.863413248182662</v>
      </c>
      <c r="H95" s="2">
        <v>0.39</v>
      </c>
      <c r="I95" s="2">
        <v>1.6339999999999999</v>
      </c>
      <c r="J95" s="2">
        <f t="shared" si="6"/>
        <v>1.863413248182662</v>
      </c>
      <c r="L95">
        <v>0.443</v>
      </c>
      <c r="M95">
        <v>1.6080000000000001</v>
      </c>
      <c r="N95" s="2">
        <f t="shared" si="7"/>
        <v>1.8685899203715879</v>
      </c>
    </row>
    <row r="96" spans="1:14" x14ac:dyDescent="0.35">
      <c r="A96" s="25" t="s">
        <v>61</v>
      </c>
      <c r="B96" s="25" t="s">
        <v>14</v>
      </c>
      <c r="D96" s="23">
        <f>'Forshammar-Mg2Ti'!D93</f>
        <v>0.53854280279231548</v>
      </c>
      <c r="F96">
        <f t="shared" si="15"/>
        <v>1.8753664371255714</v>
      </c>
      <c r="H96" s="2">
        <v>0.39</v>
      </c>
      <c r="I96" s="2">
        <v>1.6339999999999999</v>
      </c>
      <c r="J96" s="2">
        <f t="shared" si="6"/>
        <v>1.8753664371255714</v>
      </c>
      <c r="L96">
        <v>0.443</v>
      </c>
      <c r="M96">
        <v>1.6080000000000001</v>
      </c>
      <c r="N96" s="2">
        <f t="shared" si="7"/>
        <v>1.8821675170426364</v>
      </c>
    </row>
    <row r="97" spans="1:14" x14ac:dyDescent="0.35">
      <c r="A97" s="25" t="s">
        <v>61</v>
      </c>
      <c r="B97" s="25" t="s">
        <v>48</v>
      </c>
      <c r="D97" s="23">
        <f>'Forshammar-Mg2Ti'!D94</f>
        <v>0.46874505158163876</v>
      </c>
      <c r="F97">
        <f t="shared" si="15"/>
        <v>1.9295015407678393</v>
      </c>
      <c r="H97" s="2">
        <v>0.39</v>
      </c>
      <c r="I97" s="2">
        <v>1.6339999999999999</v>
      </c>
      <c r="J97" s="2">
        <f t="shared" si="6"/>
        <v>1.9295015407678393</v>
      </c>
      <c r="L97">
        <v>0.443</v>
      </c>
      <c r="M97">
        <v>1.6080000000000001</v>
      </c>
      <c r="N97" s="2">
        <f t="shared" si="7"/>
        <v>1.9436594424619305</v>
      </c>
    </row>
    <row r="98" spans="1:14" x14ac:dyDescent="0.35">
      <c r="A98" s="25" t="s">
        <v>61</v>
      </c>
      <c r="B98" s="25" t="s">
        <v>31</v>
      </c>
      <c r="D98" s="23">
        <f>'Forshammar-Mg2Ti'!D95</f>
        <v>0.54706713537137552</v>
      </c>
      <c r="F98">
        <f t="shared" si="15"/>
        <v>1.8692416626258987</v>
      </c>
      <c r="H98" s="2">
        <v>0.39</v>
      </c>
      <c r="I98" s="2">
        <v>1.6339999999999999</v>
      </c>
      <c r="J98" s="2">
        <f t="shared" si="6"/>
        <v>1.8692416626258987</v>
      </c>
      <c r="L98">
        <v>0.443</v>
      </c>
      <c r="M98">
        <v>1.6080000000000001</v>
      </c>
      <c r="N98" s="2">
        <f t="shared" si="7"/>
        <v>1.8752104013930082</v>
      </c>
    </row>
    <row r="99" spans="1:14" x14ac:dyDescent="0.35">
      <c r="A99" s="25" t="s">
        <v>61</v>
      </c>
      <c r="B99" s="25" t="s">
        <v>49</v>
      </c>
      <c r="D99" s="23">
        <f>'Forshammar-Mg2Ti'!D96</f>
        <v>0.50857940615180453</v>
      </c>
      <c r="F99">
        <f t="shared" si="15"/>
        <v>1.8976922280437329</v>
      </c>
      <c r="H99" s="2">
        <v>0.39</v>
      </c>
      <c r="I99" s="2">
        <v>1.6339999999999999</v>
      </c>
      <c r="J99" s="2">
        <f t="shared" si="6"/>
        <v>1.8976922280437329</v>
      </c>
      <c r="L99">
        <v>0.443</v>
      </c>
      <c r="M99">
        <v>1.6080000000000001</v>
      </c>
      <c r="N99" s="2">
        <f t="shared" si="7"/>
        <v>1.9075273257009584</v>
      </c>
    </row>
    <row r="100" spans="1:14" x14ac:dyDescent="0.35">
      <c r="A100" s="25" t="s">
        <v>62</v>
      </c>
      <c r="B100" s="25" t="s">
        <v>16</v>
      </c>
      <c r="C100" t="str">
        <f>'Forshammar-Mg2Ti'!C97</f>
        <v>Al</v>
      </c>
      <c r="D100" s="23">
        <f>'Forshammar-Mg2Ti'!D97</f>
        <v>0.42821748477161148</v>
      </c>
      <c r="F100">
        <f>IF(C$100="Al",J100,N100)</f>
        <v>1.9647683874836961</v>
      </c>
      <c r="H100" s="2">
        <v>0.39</v>
      </c>
      <c r="I100" s="2">
        <v>1.6339999999999999</v>
      </c>
      <c r="J100" s="2">
        <f t="shared" si="6"/>
        <v>1.9647683874836961</v>
      </c>
      <c r="L100">
        <v>0.443</v>
      </c>
      <c r="M100">
        <v>1.6080000000000001</v>
      </c>
      <c r="N100" s="2">
        <f t="shared" si="7"/>
        <v>1.98371896321866</v>
      </c>
    </row>
    <row r="101" spans="1:14" x14ac:dyDescent="0.35">
      <c r="A101" s="25" t="s">
        <v>62</v>
      </c>
      <c r="B101" s="25" t="s">
        <v>13</v>
      </c>
      <c r="D101" s="23">
        <f>'Forshammar-Mg2Ti'!D98</f>
        <v>0.55530426073901928</v>
      </c>
      <c r="F101">
        <f t="shared" ref="F101:F105" si="16">IF(C$100="Al",J101,N101)</f>
        <v>1.863413248182662</v>
      </c>
      <c r="H101" s="2">
        <v>0.39</v>
      </c>
      <c r="I101" s="2">
        <v>1.6339999999999999</v>
      </c>
      <c r="J101" s="2">
        <f t="shared" si="6"/>
        <v>1.863413248182662</v>
      </c>
      <c r="L101">
        <v>0.443</v>
      </c>
      <c r="M101">
        <v>1.6080000000000001</v>
      </c>
      <c r="N101" s="2">
        <f t="shared" si="7"/>
        <v>1.8685899203715879</v>
      </c>
    </row>
    <row r="102" spans="1:14" x14ac:dyDescent="0.35">
      <c r="A102" s="25" t="s">
        <v>62</v>
      </c>
      <c r="B102" s="25" t="s">
        <v>14</v>
      </c>
      <c r="D102" s="23">
        <f>'Forshammar-Mg2Ti'!D99</f>
        <v>0.53854280279231548</v>
      </c>
      <c r="F102">
        <f t="shared" si="16"/>
        <v>1.8753664371255714</v>
      </c>
      <c r="H102" s="2">
        <v>0.39</v>
      </c>
      <c r="I102" s="2">
        <v>1.6339999999999999</v>
      </c>
      <c r="J102" s="2">
        <f t="shared" si="6"/>
        <v>1.8753664371255714</v>
      </c>
      <c r="L102">
        <v>0.443</v>
      </c>
      <c r="M102">
        <v>1.6080000000000001</v>
      </c>
      <c r="N102" s="2">
        <f t="shared" si="7"/>
        <v>1.8821675170426364</v>
      </c>
    </row>
    <row r="103" spans="1:14" x14ac:dyDescent="0.35">
      <c r="A103" s="25" t="s">
        <v>62</v>
      </c>
      <c r="B103" s="25" t="s">
        <v>48</v>
      </c>
      <c r="D103" s="23">
        <f>'Forshammar-Mg2Ti'!D100</f>
        <v>0.46874505158163876</v>
      </c>
      <c r="F103">
        <f t="shared" si="16"/>
        <v>1.9295015407678393</v>
      </c>
      <c r="H103" s="2">
        <v>0.39</v>
      </c>
      <c r="I103" s="2">
        <v>1.6339999999999999</v>
      </c>
      <c r="J103" s="2">
        <f t="shared" si="6"/>
        <v>1.9295015407678393</v>
      </c>
      <c r="L103">
        <v>0.443</v>
      </c>
      <c r="M103">
        <v>1.6080000000000001</v>
      </c>
      <c r="N103" s="2">
        <f t="shared" si="7"/>
        <v>1.9436594424619305</v>
      </c>
    </row>
    <row r="104" spans="1:14" x14ac:dyDescent="0.35">
      <c r="A104" s="25" t="s">
        <v>62</v>
      </c>
      <c r="B104" s="25" t="s">
        <v>31</v>
      </c>
      <c r="D104" s="23">
        <f>'Forshammar-Mg2Ti'!D101</f>
        <v>0.54706713537137552</v>
      </c>
      <c r="F104">
        <f t="shared" si="16"/>
        <v>1.8692416626258987</v>
      </c>
      <c r="H104" s="2">
        <v>0.39</v>
      </c>
      <c r="I104" s="2">
        <v>1.6339999999999999</v>
      </c>
      <c r="J104" s="2">
        <f t="shared" si="6"/>
        <v>1.8692416626258987</v>
      </c>
      <c r="L104">
        <v>0.443</v>
      </c>
      <c r="M104">
        <v>1.6080000000000001</v>
      </c>
      <c r="N104" s="2">
        <f t="shared" si="7"/>
        <v>1.8752104013930082</v>
      </c>
    </row>
    <row r="105" spans="1:14" x14ac:dyDescent="0.35">
      <c r="A105" s="25" t="s">
        <v>62</v>
      </c>
      <c r="B105" s="25" t="s">
        <v>49</v>
      </c>
      <c r="D105" s="23">
        <f>'Forshammar-Mg2Ti'!D102</f>
        <v>0.50857940615180453</v>
      </c>
      <c r="F105">
        <f t="shared" si="16"/>
        <v>1.8976922280437329</v>
      </c>
      <c r="H105" s="2">
        <v>0.39</v>
      </c>
      <c r="I105" s="2">
        <v>1.6339999999999999</v>
      </c>
      <c r="J105" s="2">
        <f t="shared" si="6"/>
        <v>1.8976922280437329</v>
      </c>
      <c r="L105">
        <v>0.443</v>
      </c>
      <c r="M105">
        <v>1.6080000000000001</v>
      </c>
      <c r="N105" s="2">
        <f t="shared" si="7"/>
        <v>1.9075273257009584</v>
      </c>
    </row>
    <row r="106" spans="1:14" x14ac:dyDescent="0.35">
      <c r="A106" s="25" t="s">
        <v>63</v>
      </c>
      <c r="B106" s="25" t="s">
        <v>16</v>
      </c>
      <c r="C106" t="str">
        <f>'Forshammar-Mg2Ti'!C103</f>
        <v>Al</v>
      </c>
      <c r="D106" s="23">
        <f>'Forshammar-Mg2Ti'!D103</f>
        <v>0.42821748477161148</v>
      </c>
      <c r="F106">
        <f>IF(C$106="Al",J106,N106)</f>
        <v>1.9647683874836961</v>
      </c>
      <c r="H106" s="2">
        <v>0.39</v>
      </c>
      <c r="I106" s="2">
        <v>1.6339999999999999</v>
      </c>
      <c r="J106" s="2">
        <f t="shared" si="6"/>
        <v>1.9647683874836961</v>
      </c>
      <c r="L106">
        <v>0.443</v>
      </c>
      <c r="M106">
        <v>1.6080000000000001</v>
      </c>
      <c r="N106" s="2">
        <f t="shared" si="7"/>
        <v>1.98371896321866</v>
      </c>
    </row>
    <row r="107" spans="1:14" x14ac:dyDescent="0.35">
      <c r="A107" s="25" t="s">
        <v>63</v>
      </c>
      <c r="B107" s="25" t="s">
        <v>13</v>
      </c>
      <c r="D107" s="23">
        <f>'Forshammar-Mg2Ti'!D104</f>
        <v>0.55530426073901928</v>
      </c>
      <c r="F107">
        <f t="shared" ref="F107:F111" si="17">IF(C$106="Al",J107,N107)</f>
        <v>1.863413248182662</v>
      </c>
      <c r="H107" s="2">
        <v>0.39</v>
      </c>
      <c r="I107" s="2">
        <v>1.6339999999999999</v>
      </c>
      <c r="J107" s="2">
        <f t="shared" si="6"/>
        <v>1.863413248182662</v>
      </c>
      <c r="L107">
        <v>0.443</v>
      </c>
      <c r="M107">
        <v>1.6080000000000001</v>
      </c>
      <c r="N107" s="2">
        <f t="shared" si="7"/>
        <v>1.8685899203715879</v>
      </c>
    </row>
    <row r="108" spans="1:14" x14ac:dyDescent="0.35">
      <c r="A108" s="25" t="s">
        <v>63</v>
      </c>
      <c r="B108" s="25" t="s">
        <v>14</v>
      </c>
      <c r="D108" s="23">
        <f>'Forshammar-Mg2Ti'!D105</f>
        <v>0.53854280279231548</v>
      </c>
      <c r="F108">
        <f t="shared" si="17"/>
        <v>1.8753664371255714</v>
      </c>
      <c r="H108" s="2">
        <v>0.39</v>
      </c>
      <c r="I108" s="2">
        <v>1.6339999999999999</v>
      </c>
      <c r="J108" s="2">
        <f t="shared" si="6"/>
        <v>1.8753664371255714</v>
      </c>
      <c r="L108">
        <v>0.443</v>
      </c>
      <c r="M108">
        <v>1.6080000000000001</v>
      </c>
      <c r="N108" s="2">
        <f t="shared" si="7"/>
        <v>1.8821675170426364</v>
      </c>
    </row>
    <row r="109" spans="1:14" x14ac:dyDescent="0.35">
      <c r="A109" s="25" t="s">
        <v>63</v>
      </c>
      <c r="B109" s="25" t="s">
        <v>48</v>
      </c>
      <c r="D109" s="23">
        <f>'Forshammar-Mg2Ti'!D106</f>
        <v>0.46874505158163876</v>
      </c>
      <c r="F109">
        <f t="shared" si="17"/>
        <v>1.9295015407678393</v>
      </c>
      <c r="H109" s="2">
        <v>0.39</v>
      </c>
      <c r="I109" s="2">
        <v>1.6339999999999999</v>
      </c>
      <c r="J109" s="2">
        <f t="shared" si="6"/>
        <v>1.9295015407678393</v>
      </c>
      <c r="L109">
        <v>0.443</v>
      </c>
      <c r="M109">
        <v>1.6080000000000001</v>
      </c>
      <c r="N109" s="2">
        <f t="shared" si="7"/>
        <v>1.9436594424619305</v>
      </c>
    </row>
    <row r="110" spans="1:14" x14ac:dyDescent="0.35">
      <c r="A110" s="25" t="s">
        <v>63</v>
      </c>
      <c r="B110" s="25" t="s">
        <v>31</v>
      </c>
      <c r="D110" s="23">
        <f>'Forshammar-Mg2Ti'!D107</f>
        <v>0.54706713537137552</v>
      </c>
      <c r="F110">
        <f t="shared" si="17"/>
        <v>1.8692416626258987</v>
      </c>
      <c r="H110" s="2">
        <v>0.39</v>
      </c>
      <c r="I110" s="2">
        <v>1.6339999999999999</v>
      </c>
      <c r="J110" s="2">
        <f t="shared" si="6"/>
        <v>1.8692416626258987</v>
      </c>
      <c r="L110">
        <v>0.443</v>
      </c>
      <c r="M110">
        <v>1.6080000000000001</v>
      </c>
      <c r="N110" s="2">
        <f t="shared" si="7"/>
        <v>1.8752104013930082</v>
      </c>
    </row>
    <row r="111" spans="1:14" x14ac:dyDescent="0.35">
      <c r="A111" s="25" t="s">
        <v>63</v>
      </c>
      <c r="B111" s="25" t="s">
        <v>49</v>
      </c>
      <c r="D111" s="23">
        <f>'Forshammar-Mg2Ti'!D108</f>
        <v>0.50857940615180453</v>
      </c>
      <c r="F111">
        <f t="shared" si="17"/>
        <v>1.8976922280437329</v>
      </c>
      <c r="H111" s="2">
        <v>0.39</v>
      </c>
      <c r="I111" s="2">
        <v>1.6339999999999999</v>
      </c>
      <c r="J111" s="2">
        <f t="shared" ref="J111:J153" si="18">I111-(H111*LN(D111))</f>
        <v>1.8976922280437329</v>
      </c>
      <c r="L111">
        <v>0.443</v>
      </c>
      <c r="M111">
        <v>1.6080000000000001</v>
      </c>
      <c r="N111" s="2">
        <f t="shared" ref="N111:N153" si="19">M111-(L111*LN(D111))</f>
        <v>1.9075273257009584</v>
      </c>
    </row>
    <row r="112" spans="1:14" x14ac:dyDescent="0.35">
      <c r="A112" s="25" t="s">
        <v>64</v>
      </c>
      <c r="B112" s="25" t="s">
        <v>16</v>
      </c>
      <c r="C112" t="str">
        <f>'Forshammar-Mg2Ti'!C109</f>
        <v>Al</v>
      </c>
      <c r="D112" s="23">
        <f>'Forshammar-Mg2Ti'!D109</f>
        <v>0.42821748477161148</v>
      </c>
      <c r="F112">
        <f>IF(C$112="Al",J112,N112)</f>
        <v>1.9647683874836961</v>
      </c>
      <c r="H112" s="2">
        <v>0.39</v>
      </c>
      <c r="I112" s="2">
        <v>1.6339999999999999</v>
      </c>
      <c r="J112" s="2">
        <f t="shared" si="18"/>
        <v>1.9647683874836961</v>
      </c>
      <c r="L112">
        <v>0.443</v>
      </c>
      <c r="M112">
        <v>1.6080000000000001</v>
      </c>
      <c r="N112" s="2">
        <f t="shared" si="19"/>
        <v>1.98371896321866</v>
      </c>
    </row>
    <row r="113" spans="1:14" x14ac:dyDescent="0.35">
      <c r="A113" s="25" t="s">
        <v>64</v>
      </c>
      <c r="B113" s="25" t="s">
        <v>13</v>
      </c>
      <c r="D113" s="23">
        <f>'Forshammar-Mg2Ti'!D110</f>
        <v>0.55530426073901928</v>
      </c>
      <c r="F113">
        <f t="shared" ref="F113:F117" si="20">IF(C$112="Al",J113,N113)</f>
        <v>1.863413248182662</v>
      </c>
      <c r="H113" s="2">
        <v>0.39</v>
      </c>
      <c r="I113" s="2">
        <v>1.6339999999999999</v>
      </c>
      <c r="J113" s="2">
        <f t="shared" si="18"/>
        <v>1.863413248182662</v>
      </c>
      <c r="L113">
        <v>0.443</v>
      </c>
      <c r="M113">
        <v>1.6080000000000001</v>
      </c>
      <c r="N113" s="2">
        <f t="shared" si="19"/>
        <v>1.8685899203715879</v>
      </c>
    </row>
    <row r="114" spans="1:14" x14ac:dyDescent="0.35">
      <c r="A114" s="25" t="s">
        <v>64</v>
      </c>
      <c r="B114" s="25" t="s">
        <v>14</v>
      </c>
      <c r="D114" s="23">
        <f>'Forshammar-Mg2Ti'!D111</f>
        <v>0.53854280279231548</v>
      </c>
      <c r="F114">
        <f t="shared" si="20"/>
        <v>1.8753664371255714</v>
      </c>
      <c r="H114" s="2">
        <v>0.39</v>
      </c>
      <c r="I114" s="2">
        <v>1.6339999999999999</v>
      </c>
      <c r="J114" s="2">
        <f t="shared" si="18"/>
        <v>1.8753664371255714</v>
      </c>
      <c r="L114">
        <v>0.443</v>
      </c>
      <c r="M114">
        <v>1.6080000000000001</v>
      </c>
      <c r="N114" s="2">
        <f t="shared" si="19"/>
        <v>1.8821675170426364</v>
      </c>
    </row>
    <row r="115" spans="1:14" x14ac:dyDescent="0.35">
      <c r="A115" s="25" t="s">
        <v>64</v>
      </c>
      <c r="B115" s="25" t="s">
        <v>48</v>
      </c>
      <c r="D115" s="23">
        <f>'Forshammar-Mg2Ti'!D112</f>
        <v>0.46874505158163876</v>
      </c>
      <c r="F115">
        <f t="shared" si="20"/>
        <v>1.9295015407678393</v>
      </c>
      <c r="H115" s="2">
        <v>0.39</v>
      </c>
      <c r="I115" s="2">
        <v>1.6339999999999999</v>
      </c>
      <c r="J115" s="2">
        <f t="shared" si="18"/>
        <v>1.9295015407678393</v>
      </c>
      <c r="L115">
        <v>0.443</v>
      </c>
      <c r="M115">
        <v>1.6080000000000001</v>
      </c>
      <c r="N115" s="2">
        <f t="shared" si="19"/>
        <v>1.9436594424619305</v>
      </c>
    </row>
    <row r="116" spans="1:14" x14ac:dyDescent="0.35">
      <c r="A116" s="25" t="s">
        <v>64</v>
      </c>
      <c r="B116" s="25" t="s">
        <v>31</v>
      </c>
      <c r="D116" s="23">
        <f>'Forshammar-Mg2Ti'!D113</f>
        <v>0.54706713537137552</v>
      </c>
      <c r="F116">
        <f t="shared" si="20"/>
        <v>1.8692416626258987</v>
      </c>
      <c r="H116" s="2">
        <v>0.39</v>
      </c>
      <c r="I116" s="2">
        <v>1.6339999999999999</v>
      </c>
      <c r="J116" s="2">
        <f t="shared" si="18"/>
        <v>1.8692416626258987</v>
      </c>
      <c r="L116">
        <v>0.443</v>
      </c>
      <c r="M116">
        <v>1.6080000000000001</v>
      </c>
      <c r="N116" s="2">
        <f t="shared" si="19"/>
        <v>1.8752104013930082</v>
      </c>
    </row>
    <row r="117" spans="1:14" x14ac:dyDescent="0.35">
      <c r="A117" s="25" t="s">
        <v>64</v>
      </c>
      <c r="B117" s="25" t="s">
        <v>49</v>
      </c>
      <c r="D117" s="23">
        <f>'Forshammar-Mg2Ti'!D114</f>
        <v>0.50857940615180453</v>
      </c>
      <c r="F117">
        <f t="shared" si="20"/>
        <v>1.8976922280437329</v>
      </c>
      <c r="H117" s="2">
        <v>0.39</v>
      </c>
      <c r="I117" s="2">
        <v>1.6339999999999999</v>
      </c>
      <c r="J117" s="2">
        <f t="shared" si="18"/>
        <v>1.8976922280437329</v>
      </c>
      <c r="L117">
        <v>0.443</v>
      </c>
      <c r="M117">
        <v>1.6080000000000001</v>
      </c>
      <c r="N117" s="2">
        <f t="shared" si="19"/>
        <v>1.9075273257009584</v>
      </c>
    </row>
    <row r="118" spans="1:14" x14ac:dyDescent="0.35">
      <c r="A118" s="25" t="s">
        <v>65</v>
      </c>
      <c r="B118" s="25" t="s">
        <v>16</v>
      </c>
      <c r="C118" t="str">
        <f>'Forshammar-Mg2Ti'!C115</f>
        <v>Al</v>
      </c>
      <c r="D118" s="23">
        <f>'Forshammar-Mg2Ti'!D115</f>
        <v>0.42821748477161148</v>
      </c>
      <c r="F118">
        <f>IF(C$118="Al",J118,N118)</f>
        <v>1.9647683874836961</v>
      </c>
      <c r="H118" s="2">
        <v>0.39</v>
      </c>
      <c r="I118" s="2">
        <v>1.6339999999999999</v>
      </c>
      <c r="J118" s="2">
        <f t="shared" si="18"/>
        <v>1.9647683874836961</v>
      </c>
      <c r="L118">
        <v>0.443</v>
      </c>
      <c r="M118">
        <v>1.6080000000000001</v>
      </c>
      <c r="N118" s="2">
        <f t="shared" si="19"/>
        <v>1.98371896321866</v>
      </c>
    </row>
    <row r="119" spans="1:14" x14ac:dyDescent="0.35">
      <c r="A119" s="25" t="s">
        <v>65</v>
      </c>
      <c r="B119" s="25" t="s">
        <v>13</v>
      </c>
      <c r="D119" s="23">
        <f>'Forshammar-Mg2Ti'!D116</f>
        <v>0.55530426073901928</v>
      </c>
      <c r="F119">
        <f t="shared" ref="F119:F123" si="21">IF(C$118="Al",J119,N119)</f>
        <v>1.863413248182662</v>
      </c>
      <c r="H119" s="2">
        <v>0.39</v>
      </c>
      <c r="I119" s="2">
        <v>1.6339999999999999</v>
      </c>
      <c r="J119" s="2">
        <f t="shared" si="18"/>
        <v>1.863413248182662</v>
      </c>
      <c r="L119">
        <v>0.443</v>
      </c>
      <c r="M119">
        <v>1.6080000000000001</v>
      </c>
      <c r="N119" s="2">
        <f t="shared" si="19"/>
        <v>1.8685899203715879</v>
      </c>
    </row>
    <row r="120" spans="1:14" x14ac:dyDescent="0.35">
      <c r="A120" s="25" t="s">
        <v>65</v>
      </c>
      <c r="B120" s="25" t="s">
        <v>14</v>
      </c>
      <c r="D120" s="23">
        <f>'Forshammar-Mg2Ti'!D117</f>
        <v>0.53854280279231548</v>
      </c>
      <c r="F120">
        <f t="shared" si="21"/>
        <v>1.8753664371255714</v>
      </c>
      <c r="H120" s="2">
        <v>0.39</v>
      </c>
      <c r="I120" s="2">
        <v>1.6339999999999999</v>
      </c>
      <c r="J120" s="2">
        <f t="shared" si="18"/>
        <v>1.8753664371255714</v>
      </c>
      <c r="L120">
        <v>0.443</v>
      </c>
      <c r="M120">
        <v>1.6080000000000001</v>
      </c>
      <c r="N120" s="2">
        <f t="shared" si="19"/>
        <v>1.8821675170426364</v>
      </c>
    </row>
    <row r="121" spans="1:14" x14ac:dyDescent="0.35">
      <c r="A121" s="25" t="s">
        <v>65</v>
      </c>
      <c r="B121" s="25" t="s">
        <v>48</v>
      </c>
      <c r="D121" s="23">
        <f>'Forshammar-Mg2Ti'!D118</f>
        <v>0.46874505158163876</v>
      </c>
      <c r="F121">
        <f t="shared" si="21"/>
        <v>1.9295015407678393</v>
      </c>
      <c r="H121" s="2">
        <v>0.39</v>
      </c>
      <c r="I121" s="2">
        <v>1.6339999999999999</v>
      </c>
      <c r="J121" s="2">
        <f t="shared" si="18"/>
        <v>1.9295015407678393</v>
      </c>
      <c r="L121">
        <v>0.443</v>
      </c>
      <c r="M121">
        <v>1.6080000000000001</v>
      </c>
      <c r="N121" s="2">
        <f t="shared" si="19"/>
        <v>1.9436594424619305</v>
      </c>
    </row>
    <row r="122" spans="1:14" x14ac:dyDescent="0.35">
      <c r="A122" s="25" t="s">
        <v>65</v>
      </c>
      <c r="B122" s="25" t="s">
        <v>31</v>
      </c>
      <c r="D122" s="23">
        <f>'Forshammar-Mg2Ti'!D119</f>
        <v>0.54706713537137552</v>
      </c>
      <c r="F122">
        <f t="shared" si="21"/>
        <v>1.8692416626258987</v>
      </c>
      <c r="H122" s="2">
        <v>0.39</v>
      </c>
      <c r="I122" s="2">
        <v>1.6339999999999999</v>
      </c>
      <c r="J122" s="2">
        <f t="shared" si="18"/>
        <v>1.8692416626258987</v>
      </c>
      <c r="L122">
        <v>0.443</v>
      </c>
      <c r="M122">
        <v>1.6080000000000001</v>
      </c>
      <c r="N122" s="2">
        <f t="shared" si="19"/>
        <v>1.8752104013930082</v>
      </c>
    </row>
    <row r="123" spans="1:14" x14ac:dyDescent="0.35">
      <c r="A123" s="25" t="s">
        <v>65</v>
      </c>
      <c r="B123" s="25" t="s">
        <v>49</v>
      </c>
      <c r="D123" s="23">
        <f>'Forshammar-Mg2Ti'!D120</f>
        <v>0.50857940615180453</v>
      </c>
      <c r="F123">
        <f t="shared" si="21"/>
        <v>1.8976922280437329</v>
      </c>
      <c r="H123" s="2">
        <v>0.39</v>
      </c>
      <c r="I123" s="2">
        <v>1.6339999999999999</v>
      </c>
      <c r="J123" s="2">
        <f t="shared" si="18"/>
        <v>1.8976922280437329</v>
      </c>
      <c r="L123">
        <v>0.443</v>
      </c>
      <c r="M123">
        <v>1.6080000000000001</v>
      </c>
      <c r="N123" s="2">
        <f t="shared" si="19"/>
        <v>1.9075273257009584</v>
      </c>
    </row>
    <row r="124" spans="1:14" x14ac:dyDescent="0.35">
      <c r="A124" s="25" t="s">
        <v>66</v>
      </c>
      <c r="B124" s="25" t="s">
        <v>16</v>
      </c>
      <c r="C124" t="str">
        <f>'Forshammar-Mg2Ti'!C121</f>
        <v>Al</v>
      </c>
      <c r="D124" s="23">
        <f>'Forshammar-Mg2Ti'!D121</f>
        <v>0.42821748477161148</v>
      </c>
      <c r="F124">
        <f>IF(C$124="Al",J124,N124)</f>
        <v>1.9647683874836961</v>
      </c>
      <c r="H124" s="2">
        <v>0.39</v>
      </c>
      <c r="I124" s="2">
        <v>1.6339999999999999</v>
      </c>
      <c r="J124" s="2">
        <f t="shared" si="18"/>
        <v>1.9647683874836961</v>
      </c>
      <c r="L124">
        <v>0.443</v>
      </c>
      <c r="M124">
        <v>1.6080000000000001</v>
      </c>
      <c r="N124" s="2">
        <f t="shared" si="19"/>
        <v>1.98371896321866</v>
      </c>
    </row>
    <row r="125" spans="1:14" x14ac:dyDescent="0.35">
      <c r="A125" s="25" t="s">
        <v>66</v>
      </c>
      <c r="B125" s="25" t="s">
        <v>13</v>
      </c>
      <c r="D125" s="23">
        <f>'Forshammar-Mg2Ti'!D122</f>
        <v>0.55530426073901928</v>
      </c>
      <c r="F125">
        <f t="shared" ref="F125:F129" si="22">IF(C$124="Al",J125,N125)</f>
        <v>1.863413248182662</v>
      </c>
      <c r="H125" s="2">
        <v>0.39</v>
      </c>
      <c r="I125" s="2">
        <v>1.6339999999999999</v>
      </c>
      <c r="J125" s="2">
        <f t="shared" si="18"/>
        <v>1.863413248182662</v>
      </c>
      <c r="L125">
        <v>0.443</v>
      </c>
      <c r="M125">
        <v>1.6080000000000001</v>
      </c>
      <c r="N125" s="2">
        <f t="shared" si="19"/>
        <v>1.8685899203715879</v>
      </c>
    </row>
    <row r="126" spans="1:14" x14ac:dyDescent="0.35">
      <c r="A126" s="25" t="s">
        <v>66</v>
      </c>
      <c r="B126" s="25" t="s">
        <v>14</v>
      </c>
      <c r="D126" s="23">
        <f>'Forshammar-Mg2Ti'!D123</f>
        <v>0.53854280279231548</v>
      </c>
      <c r="F126">
        <f t="shared" si="22"/>
        <v>1.8753664371255714</v>
      </c>
      <c r="H126" s="2">
        <v>0.39</v>
      </c>
      <c r="I126" s="2">
        <v>1.6339999999999999</v>
      </c>
      <c r="J126" s="2">
        <f t="shared" si="18"/>
        <v>1.8753664371255714</v>
      </c>
      <c r="L126">
        <v>0.443</v>
      </c>
      <c r="M126">
        <v>1.6080000000000001</v>
      </c>
      <c r="N126" s="2">
        <f t="shared" si="19"/>
        <v>1.8821675170426364</v>
      </c>
    </row>
    <row r="127" spans="1:14" x14ac:dyDescent="0.35">
      <c r="A127" s="25" t="s">
        <v>66</v>
      </c>
      <c r="B127" s="25" t="s">
        <v>48</v>
      </c>
      <c r="D127" s="23">
        <f>'Forshammar-Mg2Ti'!D124</f>
        <v>0.46874505158163876</v>
      </c>
      <c r="F127">
        <f t="shared" si="22"/>
        <v>1.9295015407678393</v>
      </c>
      <c r="H127" s="2">
        <v>0.39</v>
      </c>
      <c r="I127" s="2">
        <v>1.6339999999999999</v>
      </c>
      <c r="J127" s="2">
        <f t="shared" si="18"/>
        <v>1.9295015407678393</v>
      </c>
      <c r="L127">
        <v>0.443</v>
      </c>
      <c r="M127">
        <v>1.6080000000000001</v>
      </c>
      <c r="N127" s="2">
        <f t="shared" si="19"/>
        <v>1.9436594424619305</v>
      </c>
    </row>
    <row r="128" spans="1:14" x14ac:dyDescent="0.35">
      <c r="A128" s="25" t="s">
        <v>66</v>
      </c>
      <c r="B128" s="25" t="s">
        <v>31</v>
      </c>
      <c r="D128" s="23">
        <f>'Forshammar-Mg2Ti'!D125</f>
        <v>0.54706713537137552</v>
      </c>
      <c r="F128">
        <f t="shared" si="22"/>
        <v>1.8692416626258987</v>
      </c>
      <c r="H128" s="2">
        <v>0.39</v>
      </c>
      <c r="I128" s="2">
        <v>1.6339999999999999</v>
      </c>
      <c r="J128" s="2">
        <f t="shared" si="18"/>
        <v>1.8692416626258987</v>
      </c>
      <c r="L128">
        <v>0.443</v>
      </c>
      <c r="M128">
        <v>1.6080000000000001</v>
      </c>
      <c r="N128" s="2">
        <f t="shared" si="19"/>
        <v>1.8752104013930082</v>
      </c>
    </row>
    <row r="129" spans="1:14" x14ac:dyDescent="0.35">
      <c r="A129" s="25" t="s">
        <v>66</v>
      </c>
      <c r="B129" s="25" t="s">
        <v>49</v>
      </c>
      <c r="D129" s="23">
        <f>'Forshammar-Mg2Ti'!D126</f>
        <v>0.50857940615180453</v>
      </c>
      <c r="F129">
        <f t="shared" si="22"/>
        <v>1.8976922280437329</v>
      </c>
      <c r="H129" s="2">
        <v>0.39</v>
      </c>
      <c r="I129" s="2">
        <v>1.6339999999999999</v>
      </c>
      <c r="J129" s="2">
        <f t="shared" si="18"/>
        <v>1.8976922280437329</v>
      </c>
      <c r="L129">
        <v>0.443</v>
      </c>
      <c r="M129">
        <v>1.6080000000000001</v>
      </c>
      <c r="N129" s="2">
        <f t="shared" si="19"/>
        <v>1.9075273257009584</v>
      </c>
    </row>
    <row r="130" spans="1:14" x14ac:dyDescent="0.35">
      <c r="A130" s="25" t="s">
        <v>67</v>
      </c>
      <c r="B130" s="25" t="s">
        <v>16</v>
      </c>
      <c r="C130" t="str">
        <f>'Forshammar-Mg2Ti'!C127</f>
        <v>Al</v>
      </c>
      <c r="D130" s="23">
        <f>'Forshammar-Mg2Ti'!D127</f>
        <v>0.42821748477161148</v>
      </c>
      <c r="F130">
        <f>IF(C$130="Al",J130,N130)</f>
        <v>1.9647683874836961</v>
      </c>
      <c r="H130" s="2">
        <v>0.39</v>
      </c>
      <c r="I130" s="2">
        <v>1.6339999999999999</v>
      </c>
      <c r="J130" s="2">
        <f t="shared" si="18"/>
        <v>1.9647683874836961</v>
      </c>
      <c r="L130">
        <v>0.443</v>
      </c>
      <c r="M130">
        <v>1.6080000000000001</v>
      </c>
      <c r="N130" s="2">
        <f t="shared" si="19"/>
        <v>1.98371896321866</v>
      </c>
    </row>
    <row r="131" spans="1:14" x14ac:dyDescent="0.35">
      <c r="A131" s="25" t="s">
        <v>67</v>
      </c>
      <c r="B131" s="25" t="s">
        <v>13</v>
      </c>
      <c r="D131" s="23">
        <f>'Forshammar-Mg2Ti'!D128</f>
        <v>0.55530426073901928</v>
      </c>
      <c r="F131">
        <f t="shared" ref="F131:F135" si="23">IF(C$130="Al",J131,N131)</f>
        <v>1.863413248182662</v>
      </c>
      <c r="H131" s="2">
        <v>0.39</v>
      </c>
      <c r="I131" s="2">
        <v>1.6339999999999999</v>
      </c>
      <c r="J131" s="2">
        <f t="shared" si="18"/>
        <v>1.863413248182662</v>
      </c>
      <c r="L131">
        <v>0.443</v>
      </c>
      <c r="M131">
        <v>1.6080000000000001</v>
      </c>
      <c r="N131" s="2">
        <f t="shared" si="19"/>
        <v>1.8685899203715879</v>
      </c>
    </row>
    <row r="132" spans="1:14" x14ac:dyDescent="0.35">
      <c r="A132" s="25" t="s">
        <v>67</v>
      </c>
      <c r="B132" s="25" t="s">
        <v>14</v>
      </c>
      <c r="D132" s="23">
        <f>'Forshammar-Mg2Ti'!D129</f>
        <v>0.53854280279231548</v>
      </c>
      <c r="F132">
        <f t="shared" si="23"/>
        <v>1.8753664371255714</v>
      </c>
      <c r="H132" s="2">
        <v>0.39</v>
      </c>
      <c r="I132" s="2">
        <v>1.6339999999999999</v>
      </c>
      <c r="J132" s="2">
        <f t="shared" si="18"/>
        <v>1.8753664371255714</v>
      </c>
      <c r="L132">
        <v>0.443</v>
      </c>
      <c r="M132">
        <v>1.6080000000000001</v>
      </c>
      <c r="N132" s="2">
        <f t="shared" si="19"/>
        <v>1.8821675170426364</v>
      </c>
    </row>
    <row r="133" spans="1:14" x14ac:dyDescent="0.35">
      <c r="A133" s="25" t="s">
        <v>67</v>
      </c>
      <c r="B133" s="25" t="s">
        <v>48</v>
      </c>
      <c r="D133" s="23">
        <f>'Forshammar-Mg2Ti'!D130</f>
        <v>0.46874505158163876</v>
      </c>
      <c r="F133">
        <f t="shared" si="23"/>
        <v>1.9295015407678393</v>
      </c>
      <c r="H133" s="2">
        <v>0.39</v>
      </c>
      <c r="I133" s="2">
        <v>1.6339999999999999</v>
      </c>
      <c r="J133" s="2">
        <f t="shared" si="18"/>
        <v>1.9295015407678393</v>
      </c>
      <c r="L133">
        <v>0.443</v>
      </c>
      <c r="M133">
        <v>1.6080000000000001</v>
      </c>
      <c r="N133" s="2">
        <f t="shared" si="19"/>
        <v>1.9436594424619305</v>
      </c>
    </row>
    <row r="134" spans="1:14" x14ac:dyDescent="0.35">
      <c r="A134" s="25" t="s">
        <v>67</v>
      </c>
      <c r="B134" s="25" t="s">
        <v>31</v>
      </c>
      <c r="D134" s="23">
        <f>'Forshammar-Mg2Ti'!D131</f>
        <v>0.54706713537137552</v>
      </c>
      <c r="F134">
        <f t="shared" si="23"/>
        <v>1.8692416626258987</v>
      </c>
      <c r="H134" s="2">
        <v>0.39</v>
      </c>
      <c r="I134" s="2">
        <v>1.6339999999999999</v>
      </c>
      <c r="J134" s="2">
        <f t="shared" si="18"/>
        <v>1.8692416626258987</v>
      </c>
      <c r="L134">
        <v>0.443</v>
      </c>
      <c r="M134">
        <v>1.6080000000000001</v>
      </c>
      <c r="N134" s="2">
        <f t="shared" si="19"/>
        <v>1.8752104013930082</v>
      </c>
    </row>
    <row r="135" spans="1:14" x14ac:dyDescent="0.35">
      <c r="A135" s="25" t="s">
        <v>67</v>
      </c>
      <c r="B135" s="25" t="s">
        <v>49</v>
      </c>
      <c r="D135" s="23">
        <f>'Forshammar-Mg2Ti'!D132</f>
        <v>0.50857940615180453</v>
      </c>
      <c r="F135">
        <f t="shared" si="23"/>
        <v>1.8976922280437329</v>
      </c>
      <c r="H135" s="2">
        <v>0.39</v>
      </c>
      <c r="I135" s="2">
        <v>1.6339999999999999</v>
      </c>
      <c r="J135" s="2">
        <f t="shared" si="18"/>
        <v>1.8976922280437329</v>
      </c>
      <c r="L135">
        <v>0.443</v>
      </c>
      <c r="M135">
        <v>1.6080000000000001</v>
      </c>
      <c r="N135" s="2">
        <f t="shared" si="19"/>
        <v>1.9075273257009584</v>
      </c>
    </row>
    <row r="136" spans="1:14" x14ac:dyDescent="0.35">
      <c r="A136" s="25" t="s">
        <v>68</v>
      </c>
      <c r="B136" s="25" t="s">
        <v>16</v>
      </c>
      <c r="C136" t="str">
        <f>'Forshammar-Mg2Ti'!C133</f>
        <v>Al</v>
      </c>
      <c r="D136" s="23">
        <f>'Forshammar-Mg2Ti'!D133</f>
        <v>0.42821748477161148</v>
      </c>
      <c r="F136">
        <f>IF(C$136="Al",J136,N136)</f>
        <v>1.9647683874836961</v>
      </c>
      <c r="H136" s="2">
        <v>0.39</v>
      </c>
      <c r="I136" s="2">
        <v>1.6339999999999999</v>
      </c>
      <c r="J136" s="2">
        <f t="shared" si="18"/>
        <v>1.9647683874836961</v>
      </c>
      <c r="L136">
        <v>0.443</v>
      </c>
      <c r="M136">
        <v>1.6080000000000001</v>
      </c>
      <c r="N136" s="2">
        <f t="shared" si="19"/>
        <v>1.98371896321866</v>
      </c>
    </row>
    <row r="137" spans="1:14" x14ac:dyDescent="0.35">
      <c r="A137" s="25" t="s">
        <v>68</v>
      </c>
      <c r="B137" s="25" t="s">
        <v>13</v>
      </c>
      <c r="D137" s="23">
        <f>'Forshammar-Mg2Ti'!D134</f>
        <v>0.55530426073901928</v>
      </c>
      <c r="F137">
        <f t="shared" ref="F137:F141" si="24">IF(C$136="Al",J137,N137)</f>
        <v>1.863413248182662</v>
      </c>
      <c r="H137" s="2">
        <v>0.39</v>
      </c>
      <c r="I137" s="2">
        <v>1.6339999999999999</v>
      </c>
      <c r="J137" s="2">
        <f t="shared" si="18"/>
        <v>1.863413248182662</v>
      </c>
      <c r="L137">
        <v>0.443</v>
      </c>
      <c r="M137">
        <v>1.6080000000000001</v>
      </c>
      <c r="N137" s="2">
        <f t="shared" si="19"/>
        <v>1.8685899203715879</v>
      </c>
    </row>
    <row r="138" spans="1:14" x14ac:dyDescent="0.35">
      <c r="A138" s="25" t="s">
        <v>68</v>
      </c>
      <c r="B138" s="25" t="s">
        <v>14</v>
      </c>
      <c r="D138" s="23">
        <f>'Forshammar-Mg2Ti'!D135</f>
        <v>0.53854280279231548</v>
      </c>
      <c r="F138">
        <f t="shared" si="24"/>
        <v>1.8753664371255714</v>
      </c>
      <c r="H138" s="2">
        <v>0.39</v>
      </c>
      <c r="I138" s="2">
        <v>1.6339999999999999</v>
      </c>
      <c r="J138" s="2">
        <f t="shared" si="18"/>
        <v>1.8753664371255714</v>
      </c>
      <c r="L138">
        <v>0.443</v>
      </c>
      <c r="M138">
        <v>1.6080000000000001</v>
      </c>
      <c r="N138" s="2">
        <f t="shared" si="19"/>
        <v>1.8821675170426364</v>
      </c>
    </row>
    <row r="139" spans="1:14" x14ac:dyDescent="0.35">
      <c r="A139" s="25" t="s">
        <v>68</v>
      </c>
      <c r="B139" s="25" t="s">
        <v>48</v>
      </c>
      <c r="D139" s="23">
        <f>'Forshammar-Mg2Ti'!D136</f>
        <v>0.46874505158163876</v>
      </c>
      <c r="F139">
        <f t="shared" si="24"/>
        <v>1.9295015407678393</v>
      </c>
      <c r="H139" s="2">
        <v>0.39</v>
      </c>
      <c r="I139" s="2">
        <v>1.6339999999999999</v>
      </c>
      <c r="J139" s="2">
        <f t="shared" si="18"/>
        <v>1.9295015407678393</v>
      </c>
      <c r="L139">
        <v>0.443</v>
      </c>
      <c r="M139">
        <v>1.6080000000000001</v>
      </c>
      <c r="N139" s="2">
        <f t="shared" si="19"/>
        <v>1.9436594424619305</v>
      </c>
    </row>
    <row r="140" spans="1:14" x14ac:dyDescent="0.35">
      <c r="A140" s="25" t="s">
        <v>68</v>
      </c>
      <c r="B140" s="25" t="s">
        <v>31</v>
      </c>
      <c r="D140" s="23">
        <f>'Forshammar-Mg2Ti'!D137</f>
        <v>0.54706713537137552</v>
      </c>
      <c r="F140">
        <f t="shared" si="24"/>
        <v>1.8692416626258987</v>
      </c>
      <c r="H140" s="2">
        <v>0.39</v>
      </c>
      <c r="I140" s="2">
        <v>1.6339999999999999</v>
      </c>
      <c r="J140" s="2">
        <f t="shared" si="18"/>
        <v>1.8692416626258987</v>
      </c>
      <c r="L140">
        <v>0.443</v>
      </c>
      <c r="M140">
        <v>1.6080000000000001</v>
      </c>
      <c r="N140" s="2">
        <f t="shared" si="19"/>
        <v>1.8752104013930082</v>
      </c>
    </row>
    <row r="141" spans="1:14" x14ac:dyDescent="0.35">
      <c r="A141" s="25" t="s">
        <v>68</v>
      </c>
      <c r="B141" s="25" t="s">
        <v>49</v>
      </c>
      <c r="D141" s="23">
        <f>'Forshammar-Mg2Ti'!D138</f>
        <v>0.50857940615180453</v>
      </c>
      <c r="F141">
        <f t="shared" si="24"/>
        <v>1.8976922280437329</v>
      </c>
      <c r="H141" s="2">
        <v>0.39</v>
      </c>
      <c r="I141" s="2">
        <v>1.6339999999999999</v>
      </c>
      <c r="J141" s="2">
        <f t="shared" si="18"/>
        <v>1.8976922280437329</v>
      </c>
      <c r="L141">
        <v>0.443</v>
      </c>
      <c r="M141">
        <v>1.6080000000000001</v>
      </c>
      <c r="N141" s="2">
        <f t="shared" si="19"/>
        <v>1.9075273257009584</v>
      </c>
    </row>
    <row r="142" spans="1:14" x14ac:dyDescent="0.35">
      <c r="A142" s="25" t="s">
        <v>69</v>
      </c>
      <c r="B142" s="25" t="s">
        <v>16</v>
      </c>
      <c r="C142" t="str">
        <f>'Forshammar-Mg2Ti'!C139</f>
        <v>Al</v>
      </c>
      <c r="D142" s="23">
        <f>'Forshammar-Mg2Ti'!D139</f>
        <v>0.42821748477161148</v>
      </c>
      <c r="F142">
        <f>IF(C$142="Al",J142,N142)</f>
        <v>1.9647683874836961</v>
      </c>
      <c r="H142" s="2">
        <v>0.39</v>
      </c>
      <c r="I142" s="2">
        <v>1.6339999999999999</v>
      </c>
      <c r="J142" s="2">
        <f t="shared" si="18"/>
        <v>1.9647683874836961</v>
      </c>
      <c r="L142">
        <v>0.443</v>
      </c>
      <c r="M142">
        <v>1.6080000000000001</v>
      </c>
      <c r="N142" s="2">
        <f t="shared" si="19"/>
        <v>1.98371896321866</v>
      </c>
    </row>
    <row r="143" spans="1:14" x14ac:dyDescent="0.35">
      <c r="A143" s="25" t="s">
        <v>69</v>
      </c>
      <c r="B143" s="25" t="s">
        <v>13</v>
      </c>
      <c r="D143" s="23">
        <f>'Forshammar-Mg2Ti'!D140</f>
        <v>0.55530426073901928</v>
      </c>
      <c r="F143">
        <f t="shared" ref="F143:F147" si="25">IF(C$142="Al",J143,N143)</f>
        <v>1.863413248182662</v>
      </c>
      <c r="H143" s="2">
        <v>0.39</v>
      </c>
      <c r="I143" s="2">
        <v>1.6339999999999999</v>
      </c>
      <c r="J143" s="2">
        <f t="shared" si="18"/>
        <v>1.863413248182662</v>
      </c>
      <c r="L143">
        <v>0.443</v>
      </c>
      <c r="M143">
        <v>1.6080000000000001</v>
      </c>
      <c r="N143" s="2">
        <f t="shared" si="19"/>
        <v>1.8685899203715879</v>
      </c>
    </row>
    <row r="144" spans="1:14" x14ac:dyDescent="0.35">
      <c r="A144" s="25" t="s">
        <v>69</v>
      </c>
      <c r="B144" s="25" t="s">
        <v>14</v>
      </c>
      <c r="D144" s="23">
        <f>'Forshammar-Mg2Ti'!D141</f>
        <v>0.53854280279231548</v>
      </c>
      <c r="F144">
        <f t="shared" si="25"/>
        <v>1.8753664371255714</v>
      </c>
      <c r="H144" s="2">
        <v>0.39</v>
      </c>
      <c r="I144" s="2">
        <v>1.6339999999999999</v>
      </c>
      <c r="J144" s="2">
        <f t="shared" si="18"/>
        <v>1.8753664371255714</v>
      </c>
      <c r="L144">
        <v>0.443</v>
      </c>
      <c r="M144">
        <v>1.6080000000000001</v>
      </c>
      <c r="N144" s="2">
        <f t="shared" si="19"/>
        <v>1.8821675170426364</v>
      </c>
    </row>
    <row r="145" spans="1:22" x14ac:dyDescent="0.35">
      <c r="A145" s="25" t="s">
        <v>69</v>
      </c>
      <c r="B145" s="25" t="s">
        <v>48</v>
      </c>
      <c r="D145" s="23">
        <f>'Forshammar-Mg2Ti'!D142</f>
        <v>0.46874505158163876</v>
      </c>
      <c r="F145">
        <f t="shared" si="25"/>
        <v>1.9295015407678393</v>
      </c>
      <c r="H145" s="2">
        <v>0.39</v>
      </c>
      <c r="I145" s="2">
        <v>1.6339999999999999</v>
      </c>
      <c r="J145" s="2">
        <f t="shared" si="18"/>
        <v>1.9295015407678393</v>
      </c>
      <c r="L145">
        <v>0.443</v>
      </c>
      <c r="M145">
        <v>1.6080000000000001</v>
      </c>
      <c r="N145" s="2">
        <f t="shared" si="19"/>
        <v>1.9436594424619305</v>
      </c>
    </row>
    <row r="146" spans="1:22" x14ac:dyDescent="0.35">
      <c r="A146" s="25" t="s">
        <v>69</v>
      </c>
      <c r="B146" s="25" t="s">
        <v>31</v>
      </c>
      <c r="D146" s="23">
        <f>'Forshammar-Mg2Ti'!D143</f>
        <v>0.54706713537137552</v>
      </c>
      <c r="F146">
        <f t="shared" si="25"/>
        <v>1.8692416626258987</v>
      </c>
      <c r="H146" s="2">
        <v>0.39</v>
      </c>
      <c r="I146" s="2">
        <v>1.6339999999999999</v>
      </c>
      <c r="J146" s="2">
        <f t="shared" si="18"/>
        <v>1.8692416626258987</v>
      </c>
      <c r="L146">
        <v>0.443</v>
      </c>
      <c r="M146">
        <v>1.6080000000000001</v>
      </c>
      <c r="N146" s="2">
        <f t="shared" si="19"/>
        <v>1.8752104013930082</v>
      </c>
    </row>
    <row r="147" spans="1:22" x14ac:dyDescent="0.35">
      <c r="A147" s="25" t="s">
        <v>69</v>
      </c>
      <c r="B147" s="25" t="s">
        <v>49</v>
      </c>
      <c r="D147" s="23">
        <f>'Forshammar-Mg2Ti'!D144</f>
        <v>0.50857940615180453</v>
      </c>
      <c r="F147">
        <f t="shared" si="25"/>
        <v>1.8976922280437329</v>
      </c>
      <c r="H147" s="2">
        <v>0.39</v>
      </c>
      <c r="I147" s="2">
        <v>1.6339999999999999</v>
      </c>
      <c r="J147" s="2">
        <f t="shared" si="18"/>
        <v>1.8976922280437329</v>
      </c>
      <c r="L147">
        <v>0.443</v>
      </c>
      <c r="M147">
        <v>1.6080000000000001</v>
      </c>
      <c r="N147" s="2">
        <f t="shared" si="19"/>
        <v>1.9075273257009584</v>
      </c>
    </row>
    <row r="148" spans="1:22" x14ac:dyDescent="0.35">
      <c r="A148" s="25" t="s">
        <v>70</v>
      </c>
      <c r="B148" s="25" t="s">
        <v>16</v>
      </c>
      <c r="C148" t="str">
        <f>'Forshammar-Mg2Ti'!C145</f>
        <v>Al</v>
      </c>
      <c r="D148" s="23">
        <f>'Forshammar-Mg2Ti'!D145</f>
        <v>0.42821748477161148</v>
      </c>
      <c r="F148">
        <f>IF(C$148="Al",J148,N148)</f>
        <v>1.9647683874836961</v>
      </c>
      <c r="H148" s="2">
        <v>0.39</v>
      </c>
      <c r="I148" s="2">
        <v>1.6339999999999999</v>
      </c>
      <c r="J148" s="2">
        <f t="shared" si="18"/>
        <v>1.9647683874836961</v>
      </c>
      <c r="L148">
        <v>0.443</v>
      </c>
      <c r="M148">
        <v>1.6080000000000001</v>
      </c>
      <c r="N148" s="2">
        <f t="shared" si="19"/>
        <v>1.98371896321866</v>
      </c>
    </row>
    <row r="149" spans="1:22" x14ac:dyDescent="0.35">
      <c r="A149" s="25" t="s">
        <v>70</v>
      </c>
      <c r="B149" s="25" t="s">
        <v>13</v>
      </c>
      <c r="D149" s="23">
        <f>'Forshammar-Mg2Ti'!D146</f>
        <v>0.55530426073901928</v>
      </c>
      <c r="F149">
        <f t="shared" ref="F149:F153" si="26">IF(C$148="Al",J149,N149)</f>
        <v>1.863413248182662</v>
      </c>
      <c r="H149" s="2">
        <v>0.39</v>
      </c>
      <c r="I149" s="2">
        <v>1.6339999999999999</v>
      </c>
      <c r="J149" s="2">
        <f t="shared" si="18"/>
        <v>1.863413248182662</v>
      </c>
      <c r="L149">
        <v>0.443</v>
      </c>
      <c r="M149">
        <v>1.6080000000000001</v>
      </c>
      <c r="N149" s="2">
        <f t="shared" si="19"/>
        <v>1.8685899203715879</v>
      </c>
    </row>
    <row r="150" spans="1:22" x14ac:dyDescent="0.35">
      <c r="A150" s="25" t="s">
        <v>70</v>
      </c>
      <c r="B150" s="25" t="s">
        <v>14</v>
      </c>
      <c r="D150" s="23">
        <f>'Forshammar-Mg2Ti'!D147</f>
        <v>0.53854280279231548</v>
      </c>
      <c r="F150">
        <f t="shared" si="26"/>
        <v>1.8753664371255714</v>
      </c>
      <c r="H150" s="2">
        <v>0.39</v>
      </c>
      <c r="I150" s="2">
        <v>1.6339999999999999</v>
      </c>
      <c r="J150" s="2">
        <f t="shared" si="18"/>
        <v>1.8753664371255714</v>
      </c>
      <c r="L150">
        <v>0.443</v>
      </c>
      <c r="M150">
        <v>1.6080000000000001</v>
      </c>
      <c r="N150" s="2">
        <f t="shared" si="19"/>
        <v>1.8821675170426364</v>
      </c>
    </row>
    <row r="151" spans="1:22" x14ac:dyDescent="0.35">
      <c r="A151" s="25" t="s">
        <v>70</v>
      </c>
      <c r="B151" s="25" t="s">
        <v>48</v>
      </c>
      <c r="D151" s="23">
        <f>'Forshammar-Mg2Ti'!D148</f>
        <v>0.46874505158163876</v>
      </c>
      <c r="F151">
        <f t="shared" si="26"/>
        <v>1.9295015407678393</v>
      </c>
      <c r="H151" s="2">
        <v>0.39</v>
      </c>
      <c r="I151" s="2">
        <v>1.6339999999999999</v>
      </c>
      <c r="J151" s="2">
        <f t="shared" si="18"/>
        <v>1.9295015407678393</v>
      </c>
      <c r="L151">
        <v>0.443</v>
      </c>
      <c r="M151">
        <v>1.6080000000000001</v>
      </c>
      <c r="N151" s="2">
        <f t="shared" si="19"/>
        <v>1.9436594424619305</v>
      </c>
    </row>
    <row r="152" spans="1:22" x14ac:dyDescent="0.35">
      <c r="A152" s="25" t="s">
        <v>70</v>
      </c>
      <c r="B152" s="25" t="s">
        <v>31</v>
      </c>
      <c r="D152" s="23">
        <f>'Forshammar-Mg2Ti'!D149</f>
        <v>0.54706713537137552</v>
      </c>
      <c r="F152">
        <f t="shared" si="26"/>
        <v>1.8692416626258987</v>
      </c>
      <c r="H152" s="2">
        <v>0.39</v>
      </c>
      <c r="I152" s="2">
        <v>1.6339999999999999</v>
      </c>
      <c r="J152" s="2">
        <f t="shared" si="18"/>
        <v>1.8692416626258987</v>
      </c>
      <c r="L152">
        <v>0.443</v>
      </c>
      <c r="M152">
        <v>1.6080000000000001</v>
      </c>
      <c r="N152" s="2">
        <f t="shared" si="19"/>
        <v>1.8752104013930082</v>
      </c>
    </row>
    <row r="153" spans="1:22" x14ac:dyDescent="0.35">
      <c r="A153" s="25" t="s">
        <v>70</v>
      </c>
      <c r="B153" s="25" t="s">
        <v>49</v>
      </c>
      <c r="D153" s="23">
        <f>'Forshammar-Mg2Ti'!D150</f>
        <v>0.50857940615180453</v>
      </c>
      <c r="F153">
        <f t="shared" si="26"/>
        <v>1.8976922280437329</v>
      </c>
      <c r="H153" s="2">
        <v>0.39</v>
      </c>
      <c r="I153" s="2">
        <v>1.6339999999999999</v>
      </c>
      <c r="J153" s="2">
        <f t="shared" si="18"/>
        <v>1.8976922280437329</v>
      </c>
      <c r="L153">
        <v>0.443</v>
      </c>
      <c r="M153">
        <v>1.6080000000000001</v>
      </c>
      <c r="N153" s="2">
        <f t="shared" si="19"/>
        <v>1.9075273257009584</v>
      </c>
    </row>
    <row r="154" spans="1:22" x14ac:dyDescent="0.35">
      <c r="A154" s="25"/>
      <c r="B154" s="25"/>
      <c r="D154" s="23"/>
      <c r="J154" t="s">
        <v>27</v>
      </c>
      <c r="N154" t="s">
        <v>28</v>
      </c>
      <c r="R154" t="s">
        <v>29</v>
      </c>
      <c r="V154" t="s">
        <v>168</v>
      </c>
    </row>
    <row r="155" spans="1:22" x14ac:dyDescent="0.35">
      <c r="A155" s="27" t="s">
        <v>6</v>
      </c>
      <c r="B155" s="27" t="s">
        <v>15</v>
      </c>
      <c r="C155" t="str">
        <f>'Forshammar-Mg2Ti'!C151</f>
        <v>Ti</v>
      </c>
      <c r="D155" s="23">
        <f>'Forshammar-Mg2Ti'!D151</f>
        <v>0.87635051767912331</v>
      </c>
      <c r="F155">
        <f>IF(C$155="Al",J155,IF(C$155="Fe",R155,IF(C$155="Ti",V155,N155)))</f>
        <v>1.8641402837395047</v>
      </c>
      <c r="H155" s="2">
        <v>0.39</v>
      </c>
      <c r="I155" s="2">
        <v>1.6339999999999999</v>
      </c>
      <c r="J155" s="2">
        <f>I155-(H155*LN(D155))</f>
        <v>1.6854757621590843</v>
      </c>
      <c r="L155">
        <v>0.443</v>
      </c>
      <c r="M155">
        <v>1.6080000000000001</v>
      </c>
      <c r="N155" s="2">
        <f>M155-(L155*LN(D155))</f>
        <v>1.6664711862473705</v>
      </c>
      <c r="P155" s="11">
        <v>0.44700000000000001</v>
      </c>
      <c r="Q155" s="11">
        <v>1.6579999999999999</v>
      </c>
      <c r="R155" s="2">
        <f>Q155-(P155*LN(D155))</f>
        <v>1.7169991427823352</v>
      </c>
      <c r="T155" s="11">
        <v>0.34200000000000003</v>
      </c>
      <c r="U155" s="11">
        <v>1.819</v>
      </c>
      <c r="V155" s="2">
        <f>U155-(T155*LN(D155))</f>
        <v>1.8641402837395047</v>
      </c>
    </row>
    <row r="156" spans="1:22" x14ac:dyDescent="0.35">
      <c r="A156" s="27" t="s">
        <v>6</v>
      </c>
      <c r="B156" s="27" t="s">
        <v>10</v>
      </c>
      <c r="D156" s="23">
        <f>'Forshammar-Mg2Ti'!D152</f>
        <v>0.60356836461195562</v>
      </c>
      <c r="F156">
        <f t="shared" ref="F156:F160" si="27">IF(C$155="Al",J156,IF(C$155="Fe",R156,IF(C$155="Ti",V156,N156)))</f>
        <v>1.9916744199074339</v>
      </c>
      <c r="H156" s="2">
        <v>0.39</v>
      </c>
      <c r="I156" s="2">
        <v>1.6339999999999999</v>
      </c>
      <c r="J156" s="2">
        <f t="shared" ref="J156:J172" si="28">I156-(H156*LN(D156))</f>
        <v>1.8309094262102317</v>
      </c>
      <c r="L156">
        <v>0.443</v>
      </c>
      <c r="M156">
        <v>1.6080000000000001</v>
      </c>
      <c r="N156" s="2">
        <f t="shared" ref="N156:N172" si="29">M156-(L156*LN(D156))</f>
        <v>1.8316689123362377</v>
      </c>
      <c r="P156" s="11">
        <v>0.44700000000000001</v>
      </c>
      <c r="Q156" s="11">
        <v>1.6579999999999999</v>
      </c>
      <c r="R156" s="2">
        <f t="shared" ref="R156:R172" si="30">Q156-(P156*LN(D156))</f>
        <v>1.8836884961948039</v>
      </c>
      <c r="T156" s="11">
        <v>0.34200000000000003</v>
      </c>
      <c r="U156" s="11">
        <v>1.819</v>
      </c>
      <c r="V156" s="2">
        <f t="shared" ref="V156:V172" si="31">U156-(T156*LN(D156))</f>
        <v>1.9916744199074339</v>
      </c>
    </row>
    <row r="157" spans="1:22" x14ac:dyDescent="0.35">
      <c r="A157" s="27" t="s">
        <v>6</v>
      </c>
      <c r="B157" s="27" t="s">
        <v>10</v>
      </c>
      <c r="D157" s="23">
        <f>'Forshammar-Mg2Ti'!D153</f>
        <v>0.60356836461195562</v>
      </c>
      <c r="F157">
        <f t="shared" si="27"/>
        <v>1.9916744199074339</v>
      </c>
      <c r="H157" s="2">
        <v>0.39</v>
      </c>
      <c r="I157" s="2">
        <v>1.6339999999999999</v>
      </c>
      <c r="J157" s="2">
        <f t="shared" si="28"/>
        <v>1.8309094262102317</v>
      </c>
      <c r="L157">
        <v>0.443</v>
      </c>
      <c r="M157">
        <v>1.6080000000000001</v>
      </c>
      <c r="N157" s="2">
        <f t="shared" si="29"/>
        <v>1.8316689123362377</v>
      </c>
      <c r="P157" s="11">
        <v>0.44700000000000001</v>
      </c>
      <c r="Q157" s="11">
        <v>1.6579999999999999</v>
      </c>
      <c r="R157" s="2">
        <f t="shared" si="30"/>
        <v>1.8836884961948039</v>
      </c>
      <c r="T157" s="11">
        <v>0.34200000000000003</v>
      </c>
      <c r="U157" s="11">
        <v>1.819</v>
      </c>
      <c r="V157" s="2">
        <f t="shared" si="31"/>
        <v>1.9916744199074339</v>
      </c>
    </row>
    <row r="158" spans="1:22" x14ac:dyDescent="0.35">
      <c r="A158" s="27" t="s">
        <v>6</v>
      </c>
      <c r="B158" s="27" t="s">
        <v>16</v>
      </c>
      <c r="D158" s="23">
        <f>'Forshammar-Mg2Ti'!D154</f>
        <v>0.51320209133647521</v>
      </c>
      <c r="F158">
        <f t="shared" si="27"/>
        <v>2.0471432653361723</v>
      </c>
      <c r="H158" s="2">
        <v>0.39</v>
      </c>
      <c r="I158" s="2">
        <v>1.6339999999999999</v>
      </c>
      <c r="J158" s="2">
        <f t="shared" si="28"/>
        <v>1.8941633727517755</v>
      </c>
      <c r="L158">
        <v>0.443</v>
      </c>
      <c r="M158">
        <v>1.6080000000000001</v>
      </c>
      <c r="N158" s="2">
        <f t="shared" si="29"/>
        <v>1.9035189080231709</v>
      </c>
      <c r="P158" s="11">
        <v>0.44700000000000001</v>
      </c>
      <c r="Q158" s="11">
        <v>1.6579999999999999</v>
      </c>
      <c r="R158" s="2">
        <f t="shared" si="30"/>
        <v>1.9561872503078044</v>
      </c>
      <c r="T158" s="11">
        <v>0.34200000000000003</v>
      </c>
      <c r="U158" s="11">
        <v>1.819</v>
      </c>
      <c r="V158" s="2">
        <f t="shared" si="31"/>
        <v>2.0471432653361723</v>
      </c>
    </row>
    <row r="159" spans="1:22" x14ac:dyDescent="0.35">
      <c r="A159" s="27" t="s">
        <v>6</v>
      </c>
      <c r="B159" s="27" t="s">
        <v>13</v>
      </c>
      <c r="D159" s="23">
        <f>'Forshammar-Mg2Ti'!D155</f>
        <v>0.68674237159154361</v>
      </c>
      <c r="F159">
        <f t="shared" si="27"/>
        <v>1.9475222532221586</v>
      </c>
      <c r="H159" s="2">
        <v>0.39</v>
      </c>
      <c r="I159" s="2">
        <v>1.6339999999999999</v>
      </c>
      <c r="J159" s="2">
        <f t="shared" si="28"/>
        <v>1.7805604642007069</v>
      </c>
      <c r="L159">
        <v>0.443</v>
      </c>
      <c r="M159">
        <v>1.6080000000000001</v>
      </c>
      <c r="N159" s="2">
        <f t="shared" si="29"/>
        <v>1.7744776554895212</v>
      </c>
      <c r="P159" s="11">
        <v>0.44700000000000001</v>
      </c>
      <c r="Q159" s="11">
        <v>1.6579999999999999</v>
      </c>
      <c r="R159" s="2">
        <f t="shared" si="30"/>
        <v>1.8259808397377335</v>
      </c>
      <c r="T159" s="11">
        <v>0.34200000000000003</v>
      </c>
      <c r="U159" s="11">
        <v>1.819</v>
      </c>
      <c r="V159" s="2">
        <f t="shared" si="31"/>
        <v>1.9475222532221586</v>
      </c>
    </row>
    <row r="160" spans="1:22" x14ac:dyDescent="0.35">
      <c r="A160" s="27" t="s">
        <v>6</v>
      </c>
      <c r="B160" s="27" t="s">
        <v>13</v>
      </c>
      <c r="D160" s="23">
        <f>'Forshammar-Mg2Ti'!D156</f>
        <v>0.68674237159154361</v>
      </c>
      <c r="F160">
        <f t="shared" si="27"/>
        <v>1.9475222532221586</v>
      </c>
      <c r="H160" s="2">
        <v>0.39</v>
      </c>
      <c r="I160" s="2">
        <v>1.6339999999999999</v>
      </c>
      <c r="J160" s="2">
        <f t="shared" si="28"/>
        <v>1.7805604642007069</v>
      </c>
      <c r="L160">
        <v>0.443</v>
      </c>
      <c r="M160">
        <v>1.6080000000000001</v>
      </c>
      <c r="N160" s="2">
        <f t="shared" si="29"/>
        <v>1.7744776554895212</v>
      </c>
      <c r="P160" s="11">
        <v>0.44700000000000001</v>
      </c>
      <c r="Q160" s="11">
        <v>1.6579999999999999</v>
      </c>
      <c r="R160" s="2">
        <f t="shared" si="30"/>
        <v>1.8259808397377335</v>
      </c>
      <c r="T160" s="11">
        <v>0.34200000000000003</v>
      </c>
      <c r="U160" s="11">
        <v>1.819</v>
      </c>
      <c r="V160" s="2">
        <f t="shared" si="31"/>
        <v>1.9475222532221586</v>
      </c>
    </row>
    <row r="161" spans="1:22" x14ac:dyDescent="0.35">
      <c r="A161" s="27" t="s">
        <v>8</v>
      </c>
      <c r="B161" s="27" t="s">
        <v>15</v>
      </c>
      <c r="C161" t="str">
        <f>'Forshammar-Mg2Ti'!C157</f>
        <v>Al</v>
      </c>
      <c r="D161" s="23">
        <f>'Forshammar-Mg2Ti'!D157</f>
        <v>0.64840106217974591</v>
      </c>
      <c r="F161">
        <f>IF(C$161="Al",J161,IF(C$161="Fe",R161,IF(C$161="Ti",V161,N161)))</f>
        <v>1.8029658818770871</v>
      </c>
      <c r="H161" s="2">
        <v>0.39</v>
      </c>
      <c r="I161" s="2">
        <v>1.6339999999999999</v>
      </c>
      <c r="J161" s="2">
        <f t="shared" si="28"/>
        <v>1.8029658818770871</v>
      </c>
      <c r="L161">
        <v>0.443</v>
      </c>
      <c r="M161">
        <v>1.6080000000000001</v>
      </c>
      <c r="N161" s="2">
        <f t="shared" si="29"/>
        <v>1.7999279119783325</v>
      </c>
      <c r="P161" s="11">
        <v>0.44700000000000001</v>
      </c>
      <c r="Q161" s="11">
        <v>1.6579999999999999</v>
      </c>
      <c r="R161" s="2">
        <f t="shared" si="30"/>
        <v>1.8516608953821998</v>
      </c>
      <c r="T161" s="11">
        <v>0.34200000000000003</v>
      </c>
      <c r="U161" s="11">
        <v>1.819</v>
      </c>
      <c r="V161" s="2">
        <f t="shared" si="31"/>
        <v>1.9671700810306763</v>
      </c>
    </row>
    <row r="162" spans="1:22" x14ac:dyDescent="0.35">
      <c r="A162" s="27" t="s">
        <v>8</v>
      </c>
      <c r="B162" s="27" t="s">
        <v>10</v>
      </c>
      <c r="D162" s="23">
        <f>'Forshammar-Mg2Ti'!D158</f>
        <v>0.4402257070837613</v>
      </c>
      <c r="F162">
        <f t="shared" ref="F162:F166" si="32">IF(C$161="Al",J162,IF(C$161="Fe",R162,IF(C$161="Ti",V162,N162)))</f>
        <v>1.9539824080502592</v>
      </c>
      <c r="H162" s="2">
        <v>0.39</v>
      </c>
      <c r="I162" s="2">
        <v>1.6339999999999999</v>
      </c>
      <c r="J162" s="2">
        <f t="shared" si="28"/>
        <v>1.9539824080502592</v>
      </c>
      <c r="L162">
        <v>0.443</v>
      </c>
      <c r="M162">
        <v>1.6080000000000001</v>
      </c>
      <c r="N162" s="2">
        <f t="shared" si="29"/>
        <v>1.9714671968365765</v>
      </c>
      <c r="P162" s="11">
        <v>0.44700000000000001</v>
      </c>
      <c r="Q162" s="11">
        <v>1.6579999999999999</v>
      </c>
      <c r="R162" s="2">
        <f t="shared" si="30"/>
        <v>2.0247490676883739</v>
      </c>
      <c r="T162" s="11">
        <v>0.34200000000000003</v>
      </c>
      <c r="U162" s="11">
        <v>1.819</v>
      </c>
      <c r="V162" s="2">
        <f t="shared" si="31"/>
        <v>2.0995999578286888</v>
      </c>
    </row>
    <row r="163" spans="1:22" x14ac:dyDescent="0.35">
      <c r="A163" s="27" t="s">
        <v>8</v>
      </c>
      <c r="B163" s="27" t="s">
        <v>10</v>
      </c>
      <c r="D163" s="23">
        <f>'Forshammar-Mg2Ti'!D159</f>
        <v>0.4402257070837613</v>
      </c>
      <c r="F163">
        <f t="shared" si="32"/>
        <v>1.9539824080502592</v>
      </c>
      <c r="H163" s="2">
        <v>0.39</v>
      </c>
      <c r="I163" s="2">
        <v>1.6339999999999999</v>
      </c>
      <c r="J163" s="2">
        <f t="shared" si="28"/>
        <v>1.9539824080502592</v>
      </c>
      <c r="L163">
        <v>0.443</v>
      </c>
      <c r="M163">
        <v>1.6080000000000001</v>
      </c>
      <c r="N163" s="2">
        <f t="shared" si="29"/>
        <v>1.9714671968365765</v>
      </c>
      <c r="P163" s="11">
        <v>0.44700000000000001</v>
      </c>
      <c r="Q163" s="11">
        <v>1.6579999999999999</v>
      </c>
      <c r="R163" s="2">
        <f t="shared" si="30"/>
        <v>2.0247490676883739</v>
      </c>
      <c r="T163" s="11">
        <v>0.34200000000000003</v>
      </c>
      <c r="U163" s="11">
        <v>1.819</v>
      </c>
      <c r="V163" s="2">
        <f t="shared" si="31"/>
        <v>2.0995999578286888</v>
      </c>
    </row>
    <row r="164" spans="1:22" x14ac:dyDescent="0.35">
      <c r="A164" s="27" t="s">
        <v>8</v>
      </c>
      <c r="B164" s="27" t="s">
        <v>16</v>
      </c>
      <c r="D164" s="23">
        <f>'Forshammar-Mg2Ti'!D160</f>
        <v>0.38356894373658096</v>
      </c>
      <c r="F164">
        <f t="shared" si="32"/>
        <v>2.007712000715157</v>
      </c>
      <c r="H164" s="2">
        <v>0.39</v>
      </c>
      <c r="I164" s="2">
        <v>1.6339999999999999</v>
      </c>
      <c r="J164" s="2">
        <f t="shared" si="28"/>
        <v>2.007712000715157</v>
      </c>
      <c r="L164">
        <v>0.443</v>
      </c>
      <c r="M164">
        <v>1.6080000000000001</v>
      </c>
      <c r="N164" s="2">
        <f t="shared" si="29"/>
        <v>2.032498503376448</v>
      </c>
      <c r="P164" s="11">
        <v>0.44700000000000001</v>
      </c>
      <c r="Q164" s="11">
        <v>1.6579999999999999</v>
      </c>
      <c r="R164" s="2">
        <f t="shared" si="30"/>
        <v>2.0863314469735261</v>
      </c>
      <c r="T164" s="11">
        <v>0.34200000000000003</v>
      </c>
      <c r="U164" s="11">
        <v>1.819</v>
      </c>
      <c r="V164" s="2">
        <f t="shared" si="31"/>
        <v>2.1467166775502147</v>
      </c>
    </row>
    <row r="165" spans="1:22" x14ac:dyDescent="0.35">
      <c r="A165" s="27" t="s">
        <v>8</v>
      </c>
      <c r="B165" s="27" t="s">
        <v>13</v>
      </c>
      <c r="D165" s="23">
        <f>'Forshammar-Mg2Ti'!D161</f>
        <v>0.52088961752645224</v>
      </c>
      <c r="F165">
        <f t="shared" si="32"/>
        <v>1.8883646792287536</v>
      </c>
      <c r="H165" s="2">
        <v>0.39</v>
      </c>
      <c r="I165" s="2">
        <v>1.6339999999999999</v>
      </c>
      <c r="J165" s="2">
        <f t="shared" si="28"/>
        <v>1.8883646792287536</v>
      </c>
      <c r="L165">
        <v>0.443</v>
      </c>
      <c r="M165">
        <v>1.6080000000000001</v>
      </c>
      <c r="N165" s="2">
        <f t="shared" si="29"/>
        <v>1.8969321869188152</v>
      </c>
      <c r="P165" s="11">
        <v>0.44700000000000001</v>
      </c>
      <c r="Q165" s="11">
        <v>1.6579999999999999</v>
      </c>
      <c r="R165" s="2">
        <f t="shared" si="30"/>
        <v>1.9495410554237254</v>
      </c>
      <c r="T165" s="11">
        <v>0.34200000000000003</v>
      </c>
      <c r="U165" s="11">
        <v>1.819</v>
      </c>
      <c r="V165" s="2">
        <f t="shared" si="31"/>
        <v>2.0420582571698302</v>
      </c>
    </row>
    <row r="166" spans="1:22" x14ac:dyDescent="0.35">
      <c r="A166" s="27" t="s">
        <v>8</v>
      </c>
      <c r="B166" s="27" t="s">
        <v>13</v>
      </c>
      <c r="D166" s="23">
        <f>'Forshammar-Mg2Ti'!D162</f>
        <v>0.52088961752645224</v>
      </c>
      <c r="F166">
        <f t="shared" si="32"/>
        <v>1.8883646792287536</v>
      </c>
      <c r="H166" s="2">
        <v>0.39</v>
      </c>
      <c r="I166" s="2">
        <v>1.6339999999999999</v>
      </c>
      <c r="J166" s="2">
        <f t="shared" si="28"/>
        <v>1.8883646792287536</v>
      </c>
      <c r="L166">
        <v>0.443</v>
      </c>
      <c r="M166">
        <v>1.6080000000000001</v>
      </c>
      <c r="N166" s="2">
        <f t="shared" si="29"/>
        <v>1.8969321869188152</v>
      </c>
      <c r="P166" s="11">
        <v>0.44700000000000001</v>
      </c>
      <c r="Q166" s="11">
        <v>1.6579999999999999</v>
      </c>
      <c r="R166" s="2">
        <f t="shared" si="30"/>
        <v>1.9495410554237254</v>
      </c>
      <c r="T166" s="11">
        <v>0.34200000000000003</v>
      </c>
      <c r="U166" s="11">
        <v>1.819</v>
      </c>
      <c r="V166" s="2">
        <f t="shared" si="31"/>
        <v>2.0420582571698302</v>
      </c>
    </row>
    <row r="167" spans="1:22" x14ac:dyDescent="0.35">
      <c r="A167" s="27" t="s">
        <v>71</v>
      </c>
      <c r="B167" s="27" t="s">
        <v>15</v>
      </c>
      <c r="C167" t="str">
        <f>'Forshammar-Mg2Ti'!C163</f>
        <v>Mg</v>
      </c>
      <c r="D167" s="23">
        <f>'Forshammar-Mg2Ti'!D163</f>
        <v>0.37848809321866417</v>
      </c>
      <c r="F167">
        <f>IF(C$167="Al",J167,IF(C$167="Mg",R167,IF(C$167="Ti",V167,N167)))</f>
        <v>2.092292086991316</v>
      </c>
      <c r="H167" s="2">
        <v>0.39</v>
      </c>
      <c r="I167" s="2">
        <v>1.6339999999999999</v>
      </c>
      <c r="J167" s="2">
        <f t="shared" si="28"/>
        <v>2.0129125591199402</v>
      </c>
      <c r="L167">
        <v>0.443</v>
      </c>
      <c r="M167">
        <v>1.6080000000000001</v>
      </c>
      <c r="N167" s="2">
        <f t="shared" si="29"/>
        <v>2.0384058043336761</v>
      </c>
      <c r="P167" s="11">
        <v>0.44700000000000001</v>
      </c>
      <c r="Q167" s="11">
        <v>1.6579999999999999</v>
      </c>
      <c r="R167" s="2">
        <f t="shared" si="30"/>
        <v>2.092292086991316</v>
      </c>
      <c r="T167" s="11">
        <v>0.34200000000000003</v>
      </c>
      <c r="U167" s="11">
        <v>1.819</v>
      </c>
      <c r="V167" s="2">
        <f t="shared" si="31"/>
        <v>2.1512771672282556</v>
      </c>
    </row>
    <row r="168" spans="1:22" x14ac:dyDescent="0.35">
      <c r="A168" s="27" t="s">
        <v>71</v>
      </c>
      <c r="B168" s="27" t="s">
        <v>10</v>
      </c>
      <c r="D168" s="23">
        <f>'Forshammar-Mg2Ti'!D164</f>
        <v>0.34707249094584169</v>
      </c>
      <c r="F168">
        <f t="shared" ref="F168:F172" si="33">IF(C$167="Al",J168,IF(C$167="Mg",R168,IF(C$167="Ti",V168,N168)))</f>
        <v>2.1310250611131543</v>
      </c>
      <c r="H168" s="2">
        <v>0.39</v>
      </c>
      <c r="I168" s="2">
        <v>1.6339999999999999</v>
      </c>
      <c r="J168" s="2">
        <f t="shared" si="28"/>
        <v>2.0467064291591277</v>
      </c>
      <c r="L168">
        <v>0.443</v>
      </c>
      <c r="M168">
        <v>1.6080000000000001</v>
      </c>
      <c r="N168" s="2">
        <f t="shared" si="29"/>
        <v>2.0767921746602402</v>
      </c>
      <c r="P168" s="11">
        <v>0.44700000000000001</v>
      </c>
      <c r="Q168" s="11">
        <v>1.6579999999999999</v>
      </c>
      <c r="R168" s="2">
        <f t="shared" si="30"/>
        <v>2.1310250611131543</v>
      </c>
      <c r="T168" s="11">
        <v>0.34200000000000003</v>
      </c>
      <c r="U168" s="11">
        <v>1.819</v>
      </c>
      <c r="V168" s="2">
        <f t="shared" si="31"/>
        <v>2.1809117917241583</v>
      </c>
    </row>
    <row r="169" spans="1:22" x14ac:dyDescent="0.35">
      <c r="A169" s="27" t="s">
        <v>71</v>
      </c>
      <c r="B169" s="27" t="s">
        <v>10</v>
      </c>
      <c r="D169" s="23">
        <f>'Forshammar-Mg2Ti'!D165</f>
        <v>0.34707249094584169</v>
      </c>
      <c r="F169">
        <f t="shared" si="33"/>
        <v>2.1310250611131543</v>
      </c>
      <c r="H169" s="2">
        <v>0.39</v>
      </c>
      <c r="I169" s="2">
        <v>1.6339999999999999</v>
      </c>
      <c r="J169" s="2">
        <f t="shared" si="28"/>
        <v>2.0467064291591277</v>
      </c>
      <c r="L169">
        <v>0.443</v>
      </c>
      <c r="M169">
        <v>1.6080000000000001</v>
      </c>
      <c r="N169" s="2">
        <f t="shared" si="29"/>
        <v>2.0767921746602402</v>
      </c>
      <c r="P169" s="11">
        <v>0.44700000000000001</v>
      </c>
      <c r="Q169" s="11">
        <v>1.6579999999999999</v>
      </c>
      <c r="R169" s="2">
        <f t="shared" si="30"/>
        <v>2.1310250611131543</v>
      </c>
      <c r="T169" s="11">
        <v>0.34200000000000003</v>
      </c>
      <c r="U169" s="11">
        <v>1.819</v>
      </c>
      <c r="V169" s="2">
        <f t="shared" si="31"/>
        <v>2.1809117917241583</v>
      </c>
    </row>
    <row r="170" spans="1:22" x14ac:dyDescent="0.35">
      <c r="A170" s="27" t="s">
        <v>71</v>
      </c>
      <c r="B170" s="27" t="s">
        <v>16</v>
      </c>
      <c r="D170" s="23">
        <f>'Forshammar-Mg2Ti'!D166</f>
        <v>0.24058516977425107</v>
      </c>
      <c r="F170">
        <f t="shared" si="33"/>
        <v>2.2948324587859776</v>
      </c>
      <c r="H170" s="2">
        <v>0.39</v>
      </c>
      <c r="I170" s="2">
        <v>1.6339999999999999</v>
      </c>
      <c r="J170" s="2">
        <f t="shared" si="28"/>
        <v>2.1896256351823968</v>
      </c>
      <c r="L170">
        <v>0.443</v>
      </c>
      <c r="M170">
        <v>1.6080000000000001</v>
      </c>
      <c r="N170" s="2">
        <f t="shared" si="29"/>
        <v>2.2391337343225688</v>
      </c>
      <c r="P170" s="11">
        <v>0.44700000000000001</v>
      </c>
      <c r="Q170" s="11">
        <v>1.6579999999999999</v>
      </c>
      <c r="R170" s="2">
        <f t="shared" si="30"/>
        <v>2.2948324587859776</v>
      </c>
      <c r="T170" s="11">
        <v>0.34200000000000003</v>
      </c>
      <c r="U170" s="11">
        <v>1.819</v>
      </c>
      <c r="V170" s="2">
        <f t="shared" si="31"/>
        <v>2.3062409416214864</v>
      </c>
    </row>
    <row r="171" spans="1:22" x14ac:dyDescent="0.35">
      <c r="A171" s="27" t="s">
        <v>71</v>
      </c>
      <c r="B171" s="27" t="s">
        <v>13</v>
      </c>
      <c r="D171" s="23">
        <f>'Forshammar-Mg2Ti'!D167</f>
        <v>0.34359972445887954</v>
      </c>
      <c r="F171">
        <f t="shared" si="33"/>
        <v>2.1355202171860164</v>
      </c>
      <c r="H171" s="2">
        <v>0.39</v>
      </c>
      <c r="I171" s="2">
        <v>1.6339999999999999</v>
      </c>
      <c r="J171" s="2">
        <f t="shared" si="28"/>
        <v>2.0506283774106184</v>
      </c>
      <c r="L171">
        <v>0.443</v>
      </c>
      <c r="M171">
        <v>1.6080000000000001</v>
      </c>
      <c r="N171" s="2">
        <f t="shared" si="29"/>
        <v>2.0812471056228308</v>
      </c>
      <c r="P171" s="11">
        <v>0.44700000000000001</v>
      </c>
      <c r="Q171" s="11">
        <v>1.6579999999999999</v>
      </c>
      <c r="R171" s="2">
        <f t="shared" si="30"/>
        <v>2.1355202171860164</v>
      </c>
      <c r="T171" s="11">
        <v>0.34200000000000003</v>
      </c>
      <c r="U171" s="11">
        <v>1.819</v>
      </c>
      <c r="V171" s="2">
        <f t="shared" si="31"/>
        <v>2.1843510386523883</v>
      </c>
    </row>
    <row r="172" spans="1:22" x14ac:dyDescent="0.35">
      <c r="A172" s="27" t="s">
        <v>71</v>
      </c>
      <c r="B172" s="27" t="s">
        <v>13</v>
      </c>
      <c r="D172" s="23">
        <f>'Forshammar-Mg2Ti'!D168</f>
        <v>0.34359972445887954</v>
      </c>
      <c r="F172">
        <f t="shared" si="33"/>
        <v>2.1355202171860164</v>
      </c>
      <c r="H172" s="2">
        <v>0.39</v>
      </c>
      <c r="I172" s="2">
        <v>1.6339999999999999</v>
      </c>
      <c r="J172" s="2">
        <f t="shared" si="28"/>
        <v>2.0506283774106184</v>
      </c>
      <c r="L172">
        <v>0.443</v>
      </c>
      <c r="M172">
        <v>1.6080000000000001</v>
      </c>
      <c r="N172" s="2">
        <f t="shared" si="29"/>
        <v>2.0812471056228308</v>
      </c>
      <c r="P172" s="11">
        <v>0.44700000000000001</v>
      </c>
      <c r="Q172" s="11">
        <v>1.6579999999999999</v>
      </c>
      <c r="R172" s="2">
        <f t="shared" si="30"/>
        <v>2.1355202171860164</v>
      </c>
      <c r="T172" s="11">
        <v>0.34200000000000003</v>
      </c>
      <c r="U172" s="11">
        <v>1.819</v>
      </c>
      <c r="V172" s="2">
        <f t="shared" si="31"/>
        <v>2.1843510386523883</v>
      </c>
    </row>
    <row r="173" spans="1:22" x14ac:dyDescent="0.35">
      <c r="A173" s="27"/>
      <c r="B173" s="27"/>
      <c r="D173" s="23"/>
      <c r="J173" t="s">
        <v>19</v>
      </c>
    </row>
    <row r="174" spans="1:22" x14ac:dyDescent="0.35">
      <c r="A174" s="30" t="s">
        <v>72</v>
      </c>
      <c r="B174" s="30" t="s">
        <v>10</v>
      </c>
      <c r="C174" t="str">
        <f>'Forshammar-Mg2Ti'!C169</f>
        <v>Na</v>
      </c>
      <c r="D174" s="23">
        <f>'Forshammar-Mg2Ti'!D169</f>
        <v>0.14430712016577937</v>
      </c>
      <c r="F174">
        <f>J174</f>
        <v>2.5080408180810023</v>
      </c>
      <c r="H174">
        <v>0.42</v>
      </c>
      <c r="I174">
        <v>1.6950000000000001</v>
      </c>
      <c r="J174" s="2">
        <f>I174-(H174*LN(D174))</f>
        <v>2.5080408180810023</v>
      </c>
    </row>
    <row r="175" spans="1:22" x14ac:dyDescent="0.35">
      <c r="A175" s="30" t="s">
        <v>72</v>
      </c>
      <c r="B175" s="30" t="s">
        <v>10</v>
      </c>
      <c r="D175" s="23">
        <f>'Forshammar-Mg2Ti'!D170</f>
        <v>0.15930712016577936</v>
      </c>
      <c r="F175">
        <f t="shared" ref="F175:F182" si="34">J175</f>
        <v>2.4665069739221552</v>
      </c>
      <c r="H175">
        <v>0.42</v>
      </c>
      <c r="I175">
        <v>1.6950000000000001</v>
      </c>
      <c r="J175" s="2">
        <f t="shared" ref="J175:J182" si="35">I175-(H175*LN(D175))</f>
        <v>2.4665069739221552</v>
      </c>
    </row>
    <row r="176" spans="1:22" x14ac:dyDescent="0.35">
      <c r="A176" s="30" t="s">
        <v>72</v>
      </c>
      <c r="B176" s="30" t="s">
        <v>10</v>
      </c>
      <c r="D176" s="23">
        <f>'Forshammar-Mg2Ti'!D171</f>
        <v>0.14430712016577937</v>
      </c>
      <c r="F176">
        <f t="shared" si="34"/>
        <v>2.5080408180810023</v>
      </c>
      <c r="H176">
        <v>0.42</v>
      </c>
      <c r="I176">
        <v>1.6950000000000001</v>
      </c>
      <c r="J176" s="2">
        <f t="shared" si="35"/>
        <v>2.5080408180810023</v>
      </c>
    </row>
    <row r="177" spans="1:10" x14ac:dyDescent="0.35">
      <c r="A177" s="30" t="s">
        <v>73</v>
      </c>
      <c r="B177" s="30" t="s">
        <v>11</v>
      </c>
      <c r="D177" s="23">
        <f>'Forshammar-Mg2Ti'!D172</f>
        <v>6.8445618680230733E-2</v>
      </c>
      <c r="F177">
        <f t="shared" si="34"/>
        <v>2.8213206094936605</v>
      </c>
      <c r="H177">
        <v>0.42</v>
      </c>
      <c r="I177">
        <v>1.6950000000000001</v>
      </c>
      <c r="J177" s="2">
        <f t="shared" si="35"/>
        <v>2.8213206094936605</v>
      </c>
    </row>
    <row r="178" spans="1:10" x14ac:dyDescent="0.35">
      <c r="A178" s="30" t="s">
        <v>73</v>
      </c>
      <c r="B178" s="30" t="s">
        <v>11</v>
      </c>
      <c r="D178" s="23">
        <f>'Forshammar-Mg2Ti'!D173</f>
        <v>6.8445618680230733E-2</v>
      </c>
      <c r="F178">
        <f t="shared" si="34"/>
        <v>2.8213206094936605</v>
      </c>
      <c r="H178">
        <v>0.42</v>
      </c>
      <c r="I178">
        <v>1.6950000000000001</v>
      </c>
      <c r="J178" s="2">
        <f t="shared" si="35"/>
        <v>2.8213206094936605</v>
      </c>
    </row>
    <row r="179" spans="1:10" x14ac:dyDescent="0.35">
      <c r="A179" s="30" t="s">
        <v>73</v>
      </c>
      <c r="B179" s="30" t="s">
        <v>11</v>
      </c>
      <c r="D179" s="23">
        <f>'Forshammar-Mg2Ti'!D174</f>
        <v>6.8445618680230733E-2</v>
      </c>
      <c r="F179">
        <f t="shared" si="34"/>
        <v>2.8213206094936605</v>
      </c>
      <c r="H179">
        <v>0.42</v>
      </c>
      <c r="I179">
        <v>1.6950000000000001</v>
      </c>
      <c r="J179" s="2">
        <f t="shared" si="35"/>
        <v>2.8213206094936605</v>
      </c>
    </row>
    <row r="180" spans="1:10" x14ac:dyDescent="0.35">
      <c r="A180" s="30" t="s">
        <v>73</v>
      </c>
      <c r="B180" s="30" t="s">
        <v>12</v>
      </c>
      <c r="D180" s="23">
        <f>'Forshammar-Mg2Ti'!D175</f>
        <v>8.7603378865748899E-2</v>
      </c>
      <c r="F180">
        <f t="shared" si="34"/>
        <v>2.7176729983078727</v>
      </c>
      <c r="H180">
        <v>0.42</v>
      </c>
      <c r="I180">
        <v>1.6950000000000001</v>
      </c>
      <c r="J180" s="2">
        <f t="shared" si="35"/>
        <v>2.7176729983078727</v>
      </c>
    </row>
    <row r="181" spans="1:10" x14ac:dyDescent="0.35">
      <c r="A181" s="30" t="s">
        <v>73</v>
      </c>
      <c r="B181" s="30" t="s">
        <v>12</v>
      </c>
      <c r="D181" s="23">
        <f>'Forshammar-Mg2Ti'!D176</f>
        <v>8.7603378865748899E-2</v>
      </c>
      <c r="F181">
        <f t="shared" si="34"/>
        <v>2.7176729983078727</v>
      </c>
      <c r="H181">
        <v>0.42</v>
      </c>
      <c r="I181">
        <v>1.6950000000000001</v>
      </c>
      <c r="J181" s="2">
        <f t="shared" si="35"/>
        <v>2.7176729983078727</v>
      </c>
    </row>
    <row r="182" spans="1:10" x14ac:dyDescent="0.35">
      <c r="A182" s="30" t="s">
        <v>73</v>
      </c>
      <c r="B182" s="30" t="s">
        <v>12</v>
      </c>
      <c r="D182" s="23">
        <f>'Forshammar-Mg2Ti'!D177</f>
        <v>8.7603378865748899E-2</v>
      </c>
      <c r="F182">
        <f t="shared" si="34"/>
        <v>2.7176729983078727</v>
      </c>
      <c r="H182">
        <v>0.42</v>
      </c>
      <c r="I182">
        <v>1.6950000000000001</v>
      </c>
      <c r="J182" s="2">
        <f t="shared" si="35"/>
        <v>2.7176729983078727</v>
      </c>
    </row>
    <row r="185" spans="1:10" x14ac:dyDescent="0.35">
      <c r="A185" t="s">
        <v>21</v>
      </c>
      <c r="B185" s="4">
        <v>1.6242000000000001</v>
      </c>
      <c r="D185">
        <f>(F2+F6+F10+F14+F18+F22)/6</f>
        <v>1.6245000000000001</v>
      </c>
      <c r="E185" s="4">
        <f>D185-B185</f>
        <v>2.9999999999996696E-4</v>
      </c>
    </row>
    <row r="186" spans="1:10" x14ac:dyDescent="0.35">
      <c r="A186" t="s">
        <v>22</v>
      </c>
      <c r="B186" s="4">
        <v>1.6394</v>
      </c>
      <c r="D186">
        <f>(F3+F7+F11+F15+F19+F23)/6</f>
        <v>1.64</v>
      </c>
      <c r="E186" s="4">
        <f t="shared" ref="E186:E211" si="36">D186-B186</f>
        <v>5.9999999999993392E-4</v>
      </c>
    </row>
    <row r="187" spans="1:10" x14ac:dyDescent="0.35">
      <c r="A187" t="s">
        <v>33</v>
      </c>
      <c r="B187" s="4">
        <v>1.6071</v>
      </c>
      <c r="D187">
        <f>(F4+F8+F12+F16+F20+F24)/6</f>
        <v>1.6065084543928752</v>
      </c>
      <c r="E187" s="4">
        <f t="shared" si="36"/>
        <v>-5.9154560712482152E-4</v>
      </c>
    </row>
    <row r="188" spans="1:10" x14ac:dyDescent="0.35">
      <c r="A188" t="s">
        <v>34</v>
      </c>
      <c r="B188" s="4">
        <v>1.607</v>
      </c>
      <c r="D188">
        <f>(F5+F9+F13+F17+F21+F25)/6</f>
        <v>1.6066</v>
      </c>
      <c r="E188" s="4">
        <f t="shared" si="36"/>
        <v>-3.9999999999995595E-4</v>
      </c>
    </row>
    <row r="189" spans="1:10" x14ac:dyDescent="0.35">
      <c r="A189" s="6" t="s">
        <v>159</v>
      </c>
      <c r="B189" s="4">
        <f>AVERAGE(B185:B188)</f>
        <v>1.6194250000000001</v>
      </c>
      <c r="D189" s="4">
        <f>AVERAGE(D185:D188)</f>
        <v>1.6194021135982188</v>
      </c>
      <c r="E189" s="4">
        <f t="shared" si="36"/>
        <v>-2.2886401781274657E-5</v>
      </c>
    </row>
    <row r="190" spans="1:10" x14ac:dyDescent="0.35">
      <c r="A190" t="s">
        <v>42</v>
      </c>
      <c r="B190" s="4">
        <v>1.365</v>
      </c>
      <c r="D190">
        <f>(F27+F30+F33+F36+F39+F42)/6</f>
        <v>1.3649483999325513</v>
      </c>
      <c r="E190" s="4">
        <f t="shared" si="36"/>
        <v>-5.1600067448642761E-5</v>
      </c>
    </row>
    <row r="191" spans="1:10" x14ac:dyDescent="0.35">
      <c r="A191" t="s">
        <v>43</v>
      </c>
      <c r="B191" s="4">
        <v>1.3794</v>
      </c>
      <c r="D191">
        <f>(F28+F31+F34+F37+F40+F43)/6</f>
        <v>1.3796999999999999</v>
      </c>
      <c r="E191" s="4">
        <f t="shared" si="36"/>
        <v>2.9999999999996696E-4</v>
      </c>
    </row>
    <row r="192" spans="1:10" x14ac:dyDescent="0.35">
      <c r="A192" t="s">
        <v>43</v>
      </c>
      <c r="B192" s="4">
        <v>1.3794</v>
      </c>
      <c r="D192">
        <f>(F29+F32+F35+F38+F41+F44)/6</f>
        <v>1.3796999999999999</v>
      </c>
      <c r="E192" s="4">
        <f t="shared" si="36"/>
        <v>2.9999999999996696E-4</v>
      </c>
    </row>
    <row r="193" spans="1:5" x14ac:dyDescent="0.35">
      <c r="A193" s="6" t="s">
        <v>160</v>
      </c>
      <c r="B193" s="4">
        <f>AVERAGE(B190:B192)</f>
        <v>1.3745999999999998</v>
      </c>
      <c r="D193" s="4">
        <f>AVERAGE(D190:D192)</f>
        <v>1.3747827999775171</v>
      </c>
      <c r="E193" s="4">
        <f t="shared" si="36"/>
        <v>1.8279997751724508E-4</v>
      </c>
    </row>
    <row r="194" spans="1:5" x14ac:dyDescent="0.35">
      <c r="A194" t="s">
        <v>39</v>
      </c>
      <c r="B194" s="4">
        <v>1.9888999999999999</v>
      </c>
      <c r="D194">
        <f>(F46+F52+F58+F64+F70+F76+F82+F88+F94+F100+F106+F112+F118+F124+F130+F136+F142+F148)/18</f>
        <v>1.9982672498606415</v>
      </c>
      <c r="E194" s="4">
        <f t="shared" si="36"/>
        <v>9.3672498606416355E-3</v>
      </c>
    </row>
    <row r="195" spans="1:5" x14ac:dyDescent="0.35">
      <c r="A195" t="s">
        <v>36</v>
      </c>
      <c r="B195" s="4">
        <v>1.8863000000000001</v>
      </c>
      <c r="D195">
        <f>(F47+F53+F59+F65+F71+F77+F83+F89+F95+F101+F107+F113+F119+F125+F131+F137+F143+F149)/18</f>
        <v>1.8951840280618084</v>
      </c>
      <c r="E195" s="4">
        <f t="shared" si="36"/>
        <v>8.8840280618083245E-3</v>
      </c>
    </row>
    <row r="196" spans="1:5" x14ac:dyDescent="0.35">
      <c r="A196" t="s">
        <v>37</v>
      </c>
      <c r="B196" s="4">
        <v>1.8984000000000001</v>
      </c>
      <c r="D196">
        <f>(F48+F54+F60+F66+F72+F78+F84+F90+F96+F102+F108+F114+F120+F126+F132+F138+F144+F150)/18</f>
        <v>1.9073410162076745</v>
      </c>
      <c r="E196" s="4">
        <f t="shared" si="36"/>
        <v>8.9410162076744015E-3</v>
      </c>
    </row>
    <row r="197" spans="1:5" x14ac:dyDescent="0.35">
      <c r="A197" t="s">
        <v>40</v>
      </c>
      <c r="B197" s="4">
        <v>1.9532</v>
      </c>
      <c r="D197">
        <f>(F49+F55+F61+F67+F73+F79+F85+F91+F97+F103+F109+F115+F121+F127+F133+F139+F145+F151)/18</f>
        <v>1.9623991112815153</v>
      </c>
      <c r="E197" s="4">
        <f t="shared" si="36"/>
        <v>9.1991112815152931E-3</v>
      </c>
    </row>
    <row r="198" spans="1:5" x14ac:dyDescent="0.35">
      <c r="A198" t="s">
        <v>38</v>
      </c>
      <c r="B198" s="4">
        <v>1.8922000000000001</v>
      </c>
      <c r="D198">
        <f>(F50+F56+F62+F68+F74+F80+F86+F92+F98+F104+F110+F116+F122+F128+F134+F140+F146+F152)/18</f>
        <v>1.9011118156701232</v>
      </c>
      <c r="E198" s="4">
        <f t="shared" si="36"/>
        <v>8.9118156701231133E-3</v>
      </c>
    </row>
    <row r="199" spans="1:5" x14ac:dyDescent="0.35">
      <c r="A199" t="s">
        <v>41</v>
      </c>
      <c r="B199" s="4">
        <v>1.921</v>
      </c>
      <c r="D199">
        <f>(F51+F57+F63+F69+F75+F81+F87+F99+F105+F111+F93+F117+F123+F129+F135+F141+F147+F153)/18</f>
        <v>1.9300474568768138</v>
      </c>
      <c r="E199" s="4">
        <f t="shared" si="36"/>
        <v>9.047456876813742E-3</v>
      </c>
    </row>
    <row r="200" spans="1:5" x14ac:dyDescent="0.35">
      <c r="A200" s="6" t="s">
        <v>161</v>
      </c>
      <c r="B200" s="4">
        <f>AVERAGE(B194:B199)</f>
        <v>1.9233333333333331</v>
      </c>
      <c r="D200" s="4">
        <f>AVERAGE(D194:D199)</f>
        <v>1.9323917796597627</v>
      </c>
      <c r="E200" s="4">
        <f t="shared" si="36"/>
        <v>9.0584463264296033E-3</v>
      </c>
    </row>
    <row r="201" spans="1:5" x14ac:dyDescent="0.35">
      <c r="A201" t="s">
        <v>24</v>
      </c>
      <c r="B201" s="4">
        <v>1.9894000000000001</v>
      </c>
      <c r="D201">
        <f t="shared" ref="D201:D206" si="37">(F155+F161+F167)/3</f>
        <v>1.9197994175359694</v>
      </c>
      <c r="E201" s="4">
        <f t="shared" si="36"/>
        <v>-6.9600582464030669E-2</v>
      </c>
    </row>
    <row r="202" spans="1:5" x14ac:dyDescent="0.35">
      <c r="A202" t="s">
        <v>23</v>
      </c>
      <c r="B202" s="4">
        <v>1.9911000000000001</v>
      </c>
      <c r="D202">
        <f t="shared" si="37"/>
        <v>2.0255606296902826</v>
      </c>
      <c r="E202" s="4">
        <f t="shared" si="36"/>
        <v>3.4460629690282518E-2</v>
      </c>
    </row>
    <row r="203" spans="1:5" x14ac:dyDescent="0.35">
      <c r="A203" t="s">
        <v>23</v>
      </c>
      <c r="B203" s="4">
        <v>1.9911000000000001</v>
      </c>
      <c r="D203">
        <f t="shared" si="37"/>
        <v>2.0255606296902826</v>
      </c>
      <c r="E203" s="4">
        <f t="shared" si="36"/>
        <v>3.4460629690282518E-2</v>
      </c>
    </row>
    <row r="204" spans="1:5" x14ac:dyDescent="0.35">
      <c r="A204" t="s">
        <v>25</v>
      </c>
      <c r="B204" s="4">
        <v>2.1107999999999998</v>
      </c>
      <c r="D204">
        <f t="shared" si="37"/>
        <v>2.1165625749457688</v>
      </c>
      <c r="E204" s="4">
        <f t="shared" si="36"/>
        <v>5.7625749457690389E-3</v>
      </c>
    </row>
    <row r="205" spans="1:5" x14ac:dyDescent="0.35">
      <c r="A205" t="s">
        <v>26</v>
      </c>
      <c r="B205" s="4">
        <v>1.9953000000000001</v>
      </c>
      <c r="D205">
        <f t="shared" si="37"/>
        <v>1.9904690498789763</v>
      </c>
      <c r="E205" s="4">
        <f t="shared" si="36"/>
        <v>-4.8309501210237471E-3</v>
      </c>
    </row>
    <row r="206" spans="1:5" x14ac:dyDescent="0.35">
      <c r="A206" t="s">
        <v>26</v>
      </c>
      <c r="B206" s="4">
        <v>1.9953000000000001</v>
      </c>
      <c r="D206">
        <f t="shared" si="37"/>
        <v>1.9904690498789763</v>
      </c>
      <c r="E206" s="4">
        <f t="shared" si="36"/>
        <v>-4.8309501210237471E-3</v>
      </c>
    </row>
    <row r="207" spans="1:5" x14ac:dyDescent="0.35">
      <c r="A207" s="6" t="s">
        <v>162</v>
      </c>
      <c r="B207" s="4">
        <f>AVERAGE(B201:B206)</f>
        <v>2.0121666666666669</v>
      </c>
      <c r="D207" s="4">
        <f>AVERAGE(D201:D206)</f>
        <v>2.0114035586033761</v>
      </c>
      <c r="E207" s="4">
        <f t="shared" si="36"/>
        <v>-7.6310806329082936E-4</v>
      </c>
    </row>
    <row r="208" spans="1:5" x14ac:dyDescent="0.35">
      <c r="A208" t="s">
        <v>32</v>
      </c>
      <c r="B208" s="4">
        <v>2.488</v>
      </c>
      <c r="D208">
        <f>AVERAGE(F174:F176)</f>
        <v>2.4941962033613865</v>
      </c>
      <c r="E208" s="4">
        <f t="shared" si="36"/>
        <v>6.1962033613864875E-3</v>
      </c>
    </row>
    <row r="209" spans="1:5" x14ac:dyDescent="0.35">
      <c r="A209" s="6" t="s">
        <v>17</v>
      </c>
      <c r="B209" s="4">
        <v>2.8239999999999998</v>
      </c>
      <c r="D209">
        <f>AVERAGE(F177:F179)</f>
        <v>2.8213206094936605</v>
      </c>
      <c r="E209" s="4">
        <f t="shared" si="36"/>
        <v>-2.679390506339363E-3</v>
      </c>
    </row>
    <row r="210" spans="1:5" x14ac:dyDescent="0.35">
      <c r="A210" s="6" t="s">
        <v>18</v>
      </c>
      <c r="B210" s="4">
        <v>2.7389999999999999</v>
      </c>
      <c r="D210">
        <f>AVERAGE(F180:F182)</f>
        <v>2.7176729983078727</v>
      </c>
      <c r="E210" s="4">
        <f t="shared" si="36"/>
        <v>-2.1327001692127201E-2</v>
      </c>
    </row>
    <row r="211" spans="1:5" x14ac:dyDescent="0.35">
      <c r="A211" s="6" t="s">
        <v>158</v>
      </c>
      <c r="B211" s="4">
        <f>AVERAGE(B208:B210)</f>
        <v>2.683666666666666</v>
      </c>
      <c r="D211" s="4">
        <f>AVERAGE(D208:D210)</f>
        <v>2.6777299370543068</v>
      </c>
      <c r="E211" s="4">
        <f t="shared" si="36"/>
        <v>-5.9367296123591373E-3</v>
      </c>
    </row>
  </sheetData>
  <conditionalFormatting sqref="E185:E211">
    <cfRule type="cellIs" dxfId="101" priority="1" operator="lessThan">
      <formula>-0.001</formula>
    </cfRule>
    <cfRule type="cellIs" dxfId="100" priority="2" operator="greaterThan">
      <formula>0.001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F68F9-BF28-4576-94FF-138E20B5207F}">
  <dimension ref="A1:V312"/>
  <sheetViews>
    <sheetView topLeftCell="B191" zoomScaleNormal="100" workbookViewId="0">
      <selection activeCell="D216" sqref="D216"/>
    </sheetView>
  </sheetViews>
  <sheetFormatPr defaultRowHeight="14.5" x14ac:dyDescent="0.35"/>
  <cols>
    <col min="4" max="4" width="15.453125" bestFit="1" customWidth="1"/>
    <col min="7" max="7" width="9.453125" bestFit="1" customWidth="1"/>
    <col min="14" max="14" width="9.453125" bestFit="1" customWidth="1"/>
    <col min="32" max="32" width="15.453125" bestFit="1" customWidth="1"/>
  </cols>
  <sheetData>
    <row r="1" spans="1:22" s="12" customFormat="1" x14ac:dyDescent="0.35">
      <c r="A1" s="22" t="s">
        <v>0</v>
      </c>
      <c r="B1" s="22" t="s">
        <v>11</v>
      </c>
      <c r="C1" t="s">
        <v>35</v>
      </c>
      <c r="D1" s="23">
        <f>M$1</f>
        <v>0.99871547866099941</v>
      </c>
      <c r="E1" s="6"/>
      <c r="F1"/>
      <c r="G1"/>
      <c r="H1"/>
      <c r="I1"/>
      <c r="J1"/>
      <c r="K1"/>
      <c r="L1" t="s">
        <v>21</v>
      </c>
      <c r="M1" s="18">
        <f>O1+P1</f>
        <v>0.99871547866099941</v>
      </c>
      <c r="N1"/>
      <c r="O1" s="7">
        <v>0.99871547866099941</v>
      </c>
      <c r="P1" s="7"/>
      <c r="R1"/>
      <c r="S1"/>
    </row>
    <row r="2" spans="1:22" s="12" customFormat="1" x14ac:dyDescent="0.35">
      <c r="A2" s="22" t="s">
        <v>0</v>
      </c>
      <c r="B2" s="22" t="s">
        <v>12</v>
      </c>
      <c r="C2"/>
      <c r="D2" s="23">
        <f>M$2</f>
        <v>0.95970329941597765</v>
      </c>
      <c r="E2"/>
      <c r="F2"/>
      <c r="G2"/>
      <c r="H2"/>
      <c r="I2"/>
      <c r="J2"/>
      <c r="K2"/>
      <c r="L2" t="s">
        <v>22</v>
      </c>
      <c r="M2" s="18">
        <f>O2+P2</f>
        <v>0.95970329941597765</v>
      </c>
      <c r="N2"/>
      <c r="O2" s="7">
        <v>0.95970329941597765</v>
      </c>
      <c r="P2" s="7"/>
      <c r="R2"/>
      <c r="S2"/>
    </row>
    <row r="3" spans="1:22" s="12" customFormat="1" x14ac:dyDescent="0.35">
      <c r="A3" s="22" t="s">
        <v>0</v>
      </c>
      <c r="B3" s="22" t="s">
        <v>13</v>
      </c>
      <c r="C3"/>
      <c r="D3" s="23">
        <f>M$3</f>
        <v>1.0459916814346699</v>
      </c>
      <c r="E3"/>
      <c r="F3"/>
      <c r="G3"/>
      <c r="H3"/>
      <c r="I3"/>
      <c r="J3"/>
      <c r="K3"/>
      <c r="L3" t="s">
        <v>33</v>
      </c>
      <c r="M3" s="18">
        <f>O3+P3</f>
        <v>1.0459916814346699</v>
      </c>
      <c r="N3"/>
      <c r="O3" s="7">
        <v>1.03699168143467</v>
      </c>
      <c r="P3" s="7">
        <v>8.9999999999999993E-3</v>
      </c>
      <c r="R3"/>
      <c r="S3"/>
    </row>
    <row r="4" spans="1:22" s="12" customFormat="1" x14ac:dyDescent="0.35">
      <c r="A4" s="22" t="s">
        <v>0</v>
      </c>
      <c r="B4" s="22" t="s">
        <v>14</v>
      </c>
      <c r="C4"/>
      <c r="D4" s="23">
        <f>M$4</f>
        <v>1.0457455511595801</v>
      </c>
      <c r="E4"/>
      <c r="F4"/>
      <c r="G4"/>
      <c r="H4"/>
      <c r="I4"/>
      <c r="J4"/>
      <c r="K4"/>
      <c r="L4" t="s">
        <v>34</v>
      </c>
      <c r="M4" s="18">
        <f>O4+P4</f>
        <v>1.0457455511595801</v>
      </c>
      <c r="N4" s="5">
        <f>SUM(M1:M4)</f>
        <v>4.0501560106712269</v>
      </c>
      <c r="O4" s="7">
        <v>1.0457455511595801</v>
      </c>
      <c r="P4" s="7"/>
      <c r="S4"/>
    </row>
    <row r="5" spans="1:22" s="12" customFormat="1" x14ac:dyDescent="0.35">
      <c r="A5" s="22" t="s">
        <v>1</v>
      </c>
      <c r="B5" s="22" t="s">
        <v>11</v>
      </c>
      <c r="C5" t="s">
        <v>35</v>
      </c>
      <c r="D5" s="23">
        <f>M$1</f>
        <v>0.99871547866099941</v>
      </c>
      <c r="E5"/>
      <c r="F5"/>
      <c r="G5"/>
      <c r="H5"/>
      <c r="I5"/>
      <c r="J5"/>
      <c r="K5"/>
      <c r="L5"/>
      <c r="M5"/>
      <c r="N5"/>
      <c r="O5"/>
      <c r="S5"/>
    </row>
    <row r="6" spans="1:22" s="12" customFormat="1" x14ac:dyDescent="0.35">
      <c r="A6" s="22" t="s">
        <v>1</v>
      </c>
      <c r="B6" s="22" t="s">
        <v>12</v>
      </c>
      <c r="C6"/>
      <c r="D6" s="23">
        <f>M$2</f>
        <v>0.95970329941597765</v>
      </c>
      <c r="E6"/>
      <c r="F6"/>
      <c r="G6"/>
      <c r="H6"/>
      <c r="I6"/>
      <c r="J6"/>
      <c r="K6"/>
      <c r="L6"/>
      <c r="M6"/>
      <c r="N6"/>
      <c r="O6"/>
      <c r="S6"/>
    </row>
    <row r="7" spans="1:22" s="12" customFormat="1" x14ac:dyDescent="0.35">
      <c r="A7" s="22" t="s">
        <v>1</v>
      </c>
      <c r="B7" s="22" t="s">
        <v>13</v>
      </c>
      <c r="C7"/>
      <c r="D7" s="23">
        <f>M$3</f>
        <v>1.0459916814346699</v>
      </c>
      <c r="E7"/>
      <c r="F7"/>
      <c r="G7"/>
      <c r="H7"/>
      <c r="I7"/>
      <c r="J7"/>
      <c r="K7"/>
      <c r="L7"/>
      <c r="M7"/>
      <c r="N7"/>
      <c r="O7"/>
      <c r="S7"/>
      <c r="T7" s="8"/>
      <c r="U7" s="9"/>
      <c r="V7" s="13"/>
    </row>
    <row r="8" spans="1:22" s="12" customFormat="1" x14ac:dyDescent="0.35">
      <c r="A8" s="22" t="s">
        <v>1</v>
      </c>
      <c r="B8" s="22" t="s">
        <v>14</v>
      </c>
      <c r="C8"/>
      <c r="D8" s="23">
        <f>M$4</f>
        <v>1.0457455511595801</v>
      </c>
      <c r="E8"/>
      <c r="F8"/>
      <c r="G8"/>
      <c r="H8"/>
      <c r="I8"/>
      <c r="J8"/>
      <c r="K8"/>
      <c r="L8"/>
      <c r="M8"/>
      <c r="N8"/>
      <c r="O8"/>
      <c r="S8"/>
    </row>
    <row r="9" spans="1:22" s="12" customFormat="1" x14ac:dyDescent="0.35">
      <c r="A9" s="22" t="s">
        <v>2</v>
      </c>
      <c r="B9" s="22" t="s">
        <v>11</v>
      </c>
      <c r="C9" t="s">
        <v>35</v>
      </c>
      <c r="D9" s="23">
        <f>M$1</f>
        <v>0.99871547866099941</v>
      </c>
      <c r="E9"/>
      <c r="F9"/>
      <c r="G9"/>
      <c r="H9"/>
      <c r="I9"/>
      <c r="J9"/>
      <c r="K9"/>
      <c r="L9"/>
      <c r="M9"/>
      <c r="N9"/>
      <c r="O9"/>
      <c r="S9"/>
    </row>
    <row r="10" spans="1:22" s="12" customFormat="1" x14ac:dyDescent="0.35">
      <c r="A10" s="22" t="s">
        <v>2</v>
      </c>
      <c r="B10" s="22" t="s">
        <v>12</v>
      </c>
      <c r="C10"/>
      <c r="D10" s="23">
        <f>M$2</f>
        <v>0.95970329941597765</v>
      </c>
      <c r="E10"/>
      <c r="F10"/>
      <c r="G10"/>
      <c r="H10"/>
      <c r="I10"/>
      <c r="J10"/>
      <c r="K10"/>
      <c r="L10"/>
      <c r="M10"/>
      <c r="N10"/>
      <c r="O10"/>
      <c r="S10"/>
    </row>
    <row r="11" spans="1:22" s="12" customFormat="1" x14ac:dyDescent="0.35">
      <c r="A11" s="22" t="s">
        <v>2</v>
      </c>
      <c r="B11" s="22" t="s">
        <v>13</v>
      </c>
      <c r="C11"/>
      <c r="D11" s="23">
        <f>M$3</f>
        <v>1.0459916814346699</v>
      </c>
      <c r="E11"/>
      <c r="F11"/>
      <c r="G11"/>
      <c r="H11"/>
      <c r="I11"/>
      <c r="J11"/>
      <c r="K11"/>
      <c r="L11"/>
      <c r="M11"/>
      <c r="N11"/>
      <c r="O11"/>
      <c r="S11"/>
    </row>
    <row r="12" spans="1:22" s="12" customFormat="1" x14ac:dyDescent="0.35">
      <c r="A12" s="22" t="s">
        <v>2</v>
      </c>
      <c r="B12" s="22" t="s">
        <v>14</v>
      </c>
      <c r="C12"/>
      <c r="D12" s="23">
        <f>M$4</f>
        <v>1.0457455511595801</v>
      </c>
      <c r="E12"/>
      <c r="F12"/>
      <c r="G12"/>
      <c r="H12"/>
      <c r="I12"/>
      <c r="J12"/>
      <c r="K12"/>
      <c r="L12"/>
      <c r="M12"/>
      <c r="N12"/>
      <c r="O12"/>
      <c r="S12"/>
    </row>
    <row r="13" spans="1:22" s="12" customFormat="1" x14ac:dyDescent="0.35">
      <c r="A13" s="22" t="s">
        <v>3</v>
      </c>
      <c r="B13" s="22" t="s">
        <v>11</v>
      </c>
      <c r="C13" t="s">
        <v>35</v>
      </c>
      <c r="D13" s="23">
        <f>M$1</f>
        <v>0.99871547866099941</v>
      </c>
      <c r="E13"/>
      <c r="F13"/>
      <c r="G13"/>
      <c r="H13"/>
      <c r="I13"/>
      <c r="J13"/>
      <c r="K13"/>
      <c r="L13"/>
      <c r="M13"/>
      <c r="N13"/>
      <c r="O13"/>
      <c r="S13"/>
    </row>
    <row r="14" spans="1:22" s="12" customFormat="1" x14ac:dyDescent="0.35">
      <c r="A14" s="22" t="s">
        <v>3</v>
      </c>
      <c r="B14" s="22" t="s">
        <v>12</v>
      </c>
      <c r="C14"/>
      <c r="D14" s="23">
        <f>M$2</f>
        <v>0.95970329941597765</v>
      </c>
      <c r="E14"/>
      <c r="F14"/>
      <c r="G14"/>
      <c r="H14"/>
      <c r="I14"/>
      <c r="J14"/>
      <c r="K14"/>
      <c r="L14"/>
      <c r="M14"/>
      <c r="N14"/>
      <c r="O14"/>
      <c r="S14"/>
    </row>
    <row r="15" spans="1:22" s="12" customFormat="1" x14ac:dyDescent="0.35">
      <c r="A15" s="22" t="s">
        <v>3</v>
      </c>
      <c r="B15" s="22" t="s">
        <v>13</v>
      </c>
      <c r="C15"/>
      <c r="D15" s="23">
        <f>M$3</f>
        <v>1.0459916814346699</v>
      </c>
      <c r="E15"/>
      <c r="F15"/>
      <c r="G15"/>
      <c r="H15"/>
      <c r="I15"/>
      <c r="J15"/>
      <c r="K15"/>
      <c r="L15"/>
      <c r="M15"/>
      <c r="N15"/>
      <c r="O15"/>
      <c r="S15"/>
    </row>
    <row r="16" spans="1:22" s="12" customFormat="1" x14ac:dyDescent="0.35">
      <c r="A16" s="22" t="s">
        <v>3</v>
      </c>
      <c r="B16" s="22" t="s">
        <v>14</v>
      </c>
      <c r="C16"/>
      <c r="D16" s="23">
        <f>M$4</f>
        <v>1.0457455511595801</v>
      </c>
      <c r="E16"/>
      <c r="F16"/>
      <c r="G16"/>
      <c r="H16"/>
      <c r="I16"/>
      <c r="J16"/>
      <c r="K16"/>
      <c r="L16"/>
      <c r="M16"/>
      <c r="N16"/>
      <c r="O16"/>
      <c r="S16"/>
    </row>
    <row r="17" spans="1:22" s="12" customFormat="1" x14ac:dyDescent="0.35">
      <c r="A17" s="22" t="s">
        <v>4</v>
      </c>
      <c r="B17" s="22" t="s">
        <v>11</v>
      </c>
      <c r="C17" t="s">
        <v>35</v>
      </c>
      <c r="D17" s="23">
        <f>M$1</f>
        <v>0.99871547866099941</v>
      </c>
      <c r="E17"/>
      <c r="F17"/>
      <c r="G17"/>
      <c r="H17"/>
      <c r="I17"/>
      <c r="J17"/>
      <c r="K17"/>
      <c r="L17"/>
      <c r="M17"/>
      <c r="N17"/>
      <c r="O17"/>
      <c r="S17"/>
    </row>
    <row r="18" spans="1:22" s="12" customFormat="1" x14ac:dyDescent="0.35">
      <c r="A18" s="22" t="s">
        <v>4</v>
      </c>
      <c r="B18" s="22" t="s">
        <v>12</v>
      </c>
      <c r="C18"/>
      <c r="D18" s="23">
        <f>M$2</f>
        <v>0.95970329941597765</v>
      </c>
      <c r="E18"/>
      <c r="F18"/>
      <c r="G18"/>
      <c r="H18"/>
      <c r="I18"/>
      <c r="J18"/>
      <c r="K18"/>
      <c r="L18"/>
      <c r="M18"/>
      <c r="N18"/>
      <c r="O18"/>
      <c r="P18"/>
      <c r="S18"/>
    </row>
    <row r="19" spans="1:22" s="12" customFormat="1" x14ac:dyDescent="0.35">
      <c r="A19" s="22" t="s">
        <v>4</v>
      </c>
      <c r="B19" s="22" t="s">
        <v>13</v>
      </c>
      <c r="C19"/>
      <c r="D19" s="23">
        <f>M$3</f>
        <v>1.0459916814346699</v>
      </c>
      <c r="E19"/>
      <c r="F19"/>
      <c r="G19"/>
      <c r="H19"/>
      <c r="I19"/>
      <c r="J19"/>
      <c r="K19"/>
      <c r="L19"/>
      <c r="M19"/>
      <c r="N19"/>
      <c r="O19"/>
      <c r="P19"/>
      <c r="S19"/>
    </row>
    <row r="20" spans="1:22" s="12" customFormat="1" x14ac:dyDescent="0.35">
      <c r="A20" s="22" t="s">
        <v>4</v>
      </c>
      <c r="B20" s="22" t="s">
        <v>14</v>
      </c>
      <c r="C20"/>
      <c r="D20" s="23">
        <f>M$4</f>
        <v>1.0457455511595801</v>
      </c>
      <c r="E20"/>
      <c r="F20"/>
      <c r="G20"/>
      <c r="H20"/>
      <c r="I20"/>
      <c r="J20"/>
      <c r="K20"/>
      <c r="L20"/>
      <c r="M20"/>
      <c r="N20"/>
      <c r="O20"/>
      <c r="P20"/>
      <c r="S20"/>
      <c r="U20" s="14"/>
      <c r="V20" s="14"/>
    </row>
    <row r="21" spans="1:22" s="12" customFormat="1" x14ac:dyDescent="0.35">
      <c r="A21" s="22" t="s">
        <v>5</v>
      </c>
      <c r="B21" s="22" t="s">
        <v>11</v>
      </c>
      <c r="C21" t="s">
        <v>35</v>
      </c>
      <c r="D21" s="23">
        <f>M$1</f>
        <v>0.99871547866099941</v>
      </c>
      <c r="E21"/>
      <c r="F21"/>
      <c r="G21"/>
      <c r="H21"/>
      <c r="I21"/>
      <c r="J21"/>
      <c r="K21"/>
      <c r="L21"/>
      <c r="M21"/>
      <c r="N21"/>
      <c r="O21"/>
      <c r="P21"/>
      <c r="S21"/>
    </row>
    <row r="22" spans="1:22" s="12" customFormat="1" x14ac:dyDescent="0.35">
      <c r="A22" s="22" t="s">
        <v>5</v>
      </c>
      <c r="B22" s="22" t="s">
        <v>12</v>
      </c>
      <c r="C22"/>
      <c r="D22" s="23">
        <f>M$2</f>
        <v>0.95970329941597765</v>
      </c>
      <c r="E22"/>
      <c r="F22"/>
      <c r="G22"/>
      <c r="H22"/>
      <c r="I22"/>
      <c r="J22"/>
      <c r="K22"/>
      <c r="L22"/>
      <c r="M22"/>
      <c r="N22"/>
      <c r="O22"/>
      <c r="P22"/>
      <c r="S22"/>
    </row>
    <row r="23" spans="1:22" s="12" customFormat="1" x14ac:dyDescent="0.35">
      <c r="A23" s="22" t="s">
        <v>5</v>
      </c>
      <c r="B23" s="22" t="s">
        <v>13</v>
      </c>
      <c r="C23"/>
      <c r="D23" s="23">
        <f>M$3</f>
        <v>1.0459916814346699</v>
      </c>
      <c r="E23"/>
      <c r="F23"/>
      <c r="G23"/>
      <c r="H23"/>
      <c r="I23"/>
      <c r="J23"/>
      <c r="K23"/>
      <c r="L23"/>
      <c r="M23"/>
      <c r="N23"/>
      <c r="O23"/>
      <c r="P23"/>
      <c r="S23"/>
    </row>
    <row r="24" spans="1:22" s="12" customFormat="1" x14ac:dyDescent="0.35">
      <c r="A24" s="22" t="s">
        <v>5</v>
      </c>
      <c r="B24" s="22" t="s">
        <v>14</v>
      </c>
      <c r="C24"/>
      <c r="D24" s="23">
        <f>M$4</f>
        <v>1.0457455511595801</v>
      </c>
      <c r="E24"/>
      <c r="F24"/>
      <c r="G24"/>
      <c r="H24"/>
      <c r="I24"/>
      <c r="J24"/>
      <c r="K24"/>
      <c r="L24"/>
      <c r="M24"/>
      <c r="N24"/>
      <c r="O24"/>
      <c r="P24"/>
      <c r="S24"/>
    </row>
    <row r="25" spans="1:22" s="12" customFormat="1" x14ac:dyDescent="0.35">
      <c r="A25" s="1" t="s">
        <v>30</v>
      </c>
      <c r="B25" s="1" t="s">
        <v>10</v>
      </c>
      <c r="C25" t="s">
        <v>44</v>
      </c>
      <c r="D25" s="24">
        <f>N$25</f>
        <v>1.0199487502095992</v>
      </c>
      <c r="E25"/>
      <c r="F25"/>
      <c r="G25"/>
      <c r="H25"/>
      <c r="I25"/>
      <c r="J25"/>
      <c r="K25"/>
      <c r="L25" s="1" t="s">
        <v>30</v>
      </c>
      <c r="M25" s="1" t="s">
        <v>10</v>
      </c>
      <c r="N25" s="21">
        <f>P25+Q25</f>
        <v>1.0199487502095992</v>
      </c>
      <c r="O25"/>
      <c r="P25" s="24">
        <v>1.0169487502095993</v>
      </c>
      <c r="Q25" s="12">
        <v>3.0000000000000001E-3</v>
      </c>
      <c r="S25"/>
    </row>
    <row r="26" spans="1:22" s="12" customFormat="1" x14ac:dyDescent="0.35">
      <c r="A26" s="1" t="s">
        <v>30</v>
      </c>
      <c r="B26" s="1" t="s">
        <v>31</v>
      </c>
      <c r="C26"/>
      <c r="D26" s="24">
        <f>N$26</f>
        <v>0.97866231206463161</v>
      </c>
      <c r="E26"/>
      <c r="F26"/>
      <c r="G26"/>
      <c r="H26"/>
      <c r="I26"/>
      <c r="J26"/>
      <c r="K26"/>
      <c r="L26" s="1" t="s">
        <v>30</v>
      </c>
      <c r="M26" s="1" t="s">
        <v>31</v>
      </c>
      <c r="N26" s="21">
        <f t="shared" ref="N26:N27" si="0">P26+Q26</f>
        <v>0.97866231206463161</v>
      </c>
      <c r="O26"/>
      <c r="P26" s="24">
        <v>0.97866231206463161</v>
      </c>
      <c r="S26"/>
    </row>
    <row r="27" spans="1:22" s="12" customFormat="1" x14ac:dyDescent="0.35">
      <c r="A27" s="1" t="s">
        <v>30</v>
      </c>
      <c r="B27" s="1" t="s">
        <v>31</v>
      </c>
      <c r="C27"/>
      <c r="D27" s="24">
        <f>N$27</f>
        <v>0.97866231206463161</v>
      </c>
      <c r="E27"/>
      <c r="F27"/>
      <c r="G27"/>
      <c r="H27"/>
      <c r="I27"/>
      <c r="J27"/>
      <c r="K27"/>
      <c r="L27" s="1" t="s">
        <v>30</v>
      </c>
      <c r="M27" s="1" t="s">
        <v>31</v>
      </c>
      <c r="N27" s="21">
        <f t="shared" si="0"/>
        <v>0.97866231206463161</v>
      </c>
      <c r="O27"/>
      <c r="P27" s="24">
        <v>0.97866231206463161</v>
      </c>
      <c r="S27"/>
    </row>
    <row r="28" spans="1:22" s="12" customFormat="1" x14ac:dyDescent="0.35">
      <c r="A28" s="1" t="s">
        <v>47</v>
      </c>
      <c r="B28" s="1" t="s">
        <v>10</v>
      </c>
      <c r="C28" t="s">
        <v>44</v>
      </c>
      <c r="D28" s="24">
        <f>N$25</f>
        <v>1.0199487502095992</v>
      </c>
      <c r="E28"/>
      <c r="F28"/>
      <c r="G28"/>
      <c r="H28"/>
      <c r="I28"/>
      <c r="J28"/>
      <c r="K28"/>
      <c r="L28"/>
      <c r="M28"/>
      <c r="N28"/>
      <c r="O28"/>
      <c r="P28"/>
      <c r="S28"/>
    </row>
    <row r="29" spans="1:22" s="12" customFormat="1" x14ac:dyDescent="0.35">
      <c r="A29" s="1" t="s">
        <v>47</v>
      </c>
      <c r="B29" s="1" t="s">
        <v>31</v>
      </c>
      <c r="C29"/>
      <c r="D29" s="24">
        <f>N$26</f>
        <v>0.97866231206463161</v>
      </c>
      <c r="E29"/>
      <c r="F29"/>
      <c r="G29"/>
      <c r="H29"/>
      <c r="I29"/>
      <c r="J29"/>
      <c r="K29"/>
      <c r="L29"/>
      <c r="M29"/>
      <c r="N29"/>
      <c r="O29"/>
      <c r="P29"/>
      <c r="S29"/>
    </row>
    <row r="30" spans="1:22" s="12" customFormat="1" x14ac:dyDescent="0.35">
      <c r="A30" s="1" t="s">
        <v>47</v>
      </c>
      <c r="B30" s="1" t="s">
        <v>31</v>
      </c>
      <c r="C30"/>
      <c r="D30" s="24">
        <f>N$27</f>
        <v>0.97866231206463161</v>
      </c>
      <c r="E30"/>
      <c r="F30"/>
      <c r="G30"/>
      <c r="H30"/>
      <c r="I30"/>
      <c r="J30"/>
      <c r="K30"/>
      <c r="L30"/>
      <c r="M30"/>
      <c r="N30"/>
      <c r="O30"/>
      <c r="P30"/>
      <c r="S30"/>
    </row>
    <row r="31" spans="1:22" s="12" customFormat="1" x14ac:dyDescent="0.35">
      <c r="A31" s="1" t="s">
        <v>52</v>
      </c>
      <c r="B31" s="1" t="s">
        <v>10</v>
      </c>
      <c r="C31" t="s">
        <v>44</v>
      </c>
      <c r="D31" s="24">
        <f>N$25</f>
        <v>1.0199487502095992</v>
      </c>
      <c r="E31"/>
      <c r="F31"/>
      <c r="G31"/>
      <c r="H31"/>
      <c r="I31"/>
      <c r="J31"/>
      <c r="K31"/>
      <c r="L31"/>
      <c r="M31"/>
      <c r="N31"/>
      <c r="O31"/>
      <c r="P31"/>
      <c r="S31"/>
    </row>
    <row r="32" spans="1:22" s="12" customFormat="1" x14ac:dyDescent="0.35">
      <c r="A32" s="1" t="s">
        <v>52</v>
      </c>
      <c r="B32" s="1" t="s">
        <v>31</v>
      </c>
      <c r="C32"/>
      <c r="D32" s="24">
        <f>N$26</f>
        <v>0.97866231206463161</v>
      </c>
      <c r="E32"/>
      <c r="F32"/>
      <c r="G32"/>
      <c r="H32"/>
      <c r="I32"/>
      <c r="J32"/>
      <c r="K32"/>
      <c r="L32"/>
      <c r="M32"/>
      <c r="N32"/>
      <c r="O32"/>
      <c r="P32"/>
      <c r="S32"/>
    </row>
    <row r="33" spans="1:19" s="12" customFormat="1" x14ac:dyDescent="0.35">
      <c r="A33" s="1" t="s">
        <v>52</v>
      </c>
      <c r="B33" s="1" t="s">
        <v>31</v>
      </c>
      <c r="C33"/>
      <c r="D33" s="24">
        <f>N$27</f>
        <v>0.97866231206463161</v>
      </c>
      <c r="E33"/>
      <c r="F33"/>
      <c r="G33"/>
      <c r="H33"/>
      <c r="I33"/>
      <c r="J33"/>
      <c r="K33"/>
      <c r="L33"/>
      <c r="M33"/>
      <c r="N33"/>
      <c r="O33"/>
      <c r="P33"/>
      <c r="S33"/>
    </row>
    <row r="34" spans="1:19" s="12" customFormat="1" x14ac:dyDescent="0.35">
      <c r="A34" s="1" t="s">
        <v>74</v>
      </c>
      <c r="B34" s="1" t="s">
        <v>10</v>
      </c>
      <c r="C34" t="s">
        <v>44</v>
      </c>
      <c r="D34" s="24">
        <f>N$25</f>
        <v>1.0199487502095992</v>
      </c>
      <c r="E34"/>
      <c r="F34"/>
      <c r="G34"/>
      <c r="H34"/>
      <c r="I34"/>
      <c r="J34"/>
      <c r="K34"/>
      <c r="L34"/>
      <c r="M34"/>
      <c r="N34"/>
      <c r="O34"/>
      <c r="P34"/>
      <c r="S34"/>
    </row>
    <row r="35" spans="1:19" s="12" customFormat="1" x14ac:dyDescent="0.35">
      <c r="A35" s="1" t="s">
        <v>74</v>
      </c>
      <c r="B35" s="1" t="s">
        <v>31</v>
      </c>
      <c r="C35"/>
      <c r="D35" s="24">
        <f>N$26</f>
        <v>0.97866231206463161</v>
      </c>
      <c r="E35"/>
      <c r="F35"/>
      <c r="G35"/>
      <c r="H35"/>
      <c r="I35"/>
      <c r="J35"/>
      <c r="K35"/>
      <c r="L35"/>
      <c r="M35"/>
      <c r="N35"/>
      <c r="O35"/>
      <c r="P35"/>
      <c r="S35"/>
    </row>
    <row r="36" spans="1:19" s="12" customFormat="1" x14ac:dyDescent="0.35">
      <c r="A36" s="1" t="s">
        <v>74</v>
      </c>
      <c r="B36" s="1" t="s">
        <v>31</v>
      </c>
      <c r="C36"/>
      <c r="D36" s="24">
        <f>N$27</f>
        <v>0.97866231206463161</v>
      </c>
      <c r="E36"/>
      <c r="F36"/>
      <c r="G36"/>
      <c r="H36"/>
      <c r="I36"/>
      <c r="J36"/>
      <c r="K36"/>
      <c r="L36"/>
      <c r="M36"/>
      <c r="N36"/>
      <c r="O36"/>
      <c r="P36"/>
      <c r="S36"/>
    </row>
    <row r="37" spans="1:19" s="12" customFormat="1" x14ac:dyDescent="0.35">
      <c r="A37" s="1" t="s">
        <v>75</v>
      </c>
      <c r="B37" s="1" t="s">
        <v>10</v>
      </c>
      <c r="C37" t="s">
        <v>44</v>
      </c>
      <c r="D37" s="24">
        <f>N$25</f>
        <v>1.0199487502095992</v>
      </c>
      <c r="E37"/>
      <c r="F37"/>
      <c r="G37"/>
      <c r="H37"/>
      <c r="I37"/>
      <c r="J37"/>
      <c r="K37"/>
      <c r="L37"/>
      <c r="M37"/>
      <c r="N37"/>
      <c r="O37"/>
      <c r="P37"/>
      <c r="S37"/>
    </row>
    <row r="38" spans="1:19" s="12" customFormat="1" x14ac:dyDescent="0.35">
      <c r="A38" s="1" t="s">
        <v>75</v>
      </c>
      <c r="B38" s="1" t="s">
        <v>31</v>
      </c>
      <c r="C38"/>
      <c r="D38" s="24">
        <f>N$26</f>
        <v>0.97866231206463161</v>
      </c>
      <c r="E38"/>
      <c r="F38"/>
      <c r="G38"/>
      <c r="H38"/>
      <c r="I38"/>
      <c r="J38"/>
      <c r="K38"/>
      <c r="L38"/>
      <c r="M38"/>
      <c r="N38"/>
      <c r="O38"/>
      <c r="P38"/>
      <c r="S38"/>
    </row>
    <row r="39" spans="1:19" s="12" customFormat="1" x14ac:dyDescent="0.35">
      <c r="A39" s="1" t="s">
        <v>75</v>
      </c>
      <c r="B39" s="1" t="s">
        <v>31</v>
      </c>
      <c r="C39"/>
      <c r="D39" s="24">
        <f>N$27</f>
        <v>0.97866231206463161</v>
      </c>
      <c r="E39"/>
      <c r="F39"/>
      <c r="G39"/>
      <c r="H39"/>
      <c r="I39"/>
      <c r="J39"/>
      <c r="K39"/>
      <c r="L39"/>
      <c r="M39"/>
      <c r="N39"/>
      <c r="O39"/>
      <c r="P39"/>
      <c r="S39"/>
    </row>
    <row r="40" spans="1:19" s="12" customFormat="1" x14ac:dyDescent="0.35">
      <c r="A40" s="1" t="s">
        <v>76</v>
      </c>
      <c r="B40" s="1" t="s">
        <v>10</v>
      </c>
      <c r="C40" t="s">
        <v>44</v>
      </c>
      <c r="D40" s="24">
        <f>N$25</f>
        <v>1.0199487502095992</v>
      </c>
      <c r="E40"/>
      <c r="F40"/>
      <c r="G40"/>
      <c r="H40"/>
      <c r="I40"/>
      <c r="J40"/>
      <c r="K40"/>
      <c r="L40"/>
      <c r="M40"/>
      <c r="N40"/>
      <c r="O40"/>
      <c r="P40"/>
      <c r="S40"/>
    </row>
    <row r="41" spans="1:19" s="12" customFormat="1" x14ac:dyDescent="0.35">
      <c r="A41" s="1" t="s">
        <v>76</v>
      </c>
      <c r="B41" s="1" t="s">
        <v>31</v>
      </c>
      <c r="C41"/>
      <c r="D41" s="24">
        <f>N$26</f>
        <v>0.97866231206463161</v>
      </c>
      <c r="E41"/>
      <c r="F41"/>
      <c r="G41"/>
      <c r="H41"/>
      <c r="I41"/>
      <c r="J41"/>
      <c r="K41"/>
      <c r="L41"/>
      <c r="M41"/>
      <c r="N41"/>
      <c r="O41"/>
      <c r="P41"/>
      <c r="S41"/>
    </row>
    <row r="42" spans="1:19" s="12" customFormat="1" x14ac:dyDescent="0.35">
      <c r="A42" s="1" t="s">
        <v>76</v>
      </c>
      <c r="B42" s="1" t="s">
        <v>31</v>
      </c>
      <c r="C42"/>
      <c r="D42" s="24">
        <f>N$27</f>
        <v>0.97866231206463161</v>
      </c>
      <c r="E42"/>
      <c r="F42"/>
      <c r="G42"/>
      <c r="H42"/>
      <c r="I42"/>
      <c r="J42"/>
      <c r="K42"/>
      <c r="L42"/>
      <c r="M42"/>
      <c r="N42"/>
      <c r="O42"/>
      <c r="P42"/>
      <c r="S42"/>
    </row>
    <row r="43" spans="1:19" s="12" customFormat="1" x14ac:dyDescent="0.35">
      <c r="A43" s="25" t="s">
        <v>53</v>
      </c>
      <c r="B43" s="25" t="s">
        <v>16</v>
      </c>
      <c r="C43" t="s">
        <v>27</v>
      </c>
      <c r="D43" s="26">
        <f>IF(C43="Al",N$43,N$50)</f>
        <v>0.42821748477161148</v>
      </c>
      <c r="E43"/>
      <c r="F43"/>
      <c r="G43"/>
      <c r="H43"/>
      <c r="I43"/>
      <c r="K43" t="s">
        <v>27</v>
      </c>
      <c r="L43" t="s">
        <v>50</v>
      </c>
      <c r="M43" t="s">
        <v>16</v>
      </c>
      <c r="N43" s="21">
        <f>P43+Q43</f>
        <v>0.42821748477161148</v>
      </c>
      <c r="O43" s="16"/>
      <c r="P43" s="17">
        <v>0.42821748477161148</v>
      </c>
    </row>
    <row r="44" spans="1:19" s="12" customFormat="1" x14ac:dyDescent="0.35">
      <c r="A44" s="25" t="s">
        <v>53</v>
      </c>
      <c r="B44" s="25" t="s">
        <v>13</v>
      </c>
      <c r="C44"/>
      <c r="D44" s="26">
        <f>IF(C43="Al",N$44,N$51)</f>
        <v>0.55530426073901928</v>
      </c>
      <c r="E44"/>
      <c r="F44"/>
      <c r="G44"/>
      <c r="H44"/>
      <c r="I44"/>
      <c r="K44"/>
      <c r="L44"/>
      <c r="M44" t="s">
        <v>13</v>
      </c>
      <c r="N44" s="21">
        <f t="shared" ref="N44:N48" si="1">P44+Q44</f>
        <v>0.55530426073901928</v>
      </c>
      <c r="O44" s="15"/>
      <c r="P44" s="17">
        <v>0.55530426073901928</v>
      </c>
    </row>
    <row r="45" spans="1:19" s="12" customFormat="1" x14ac:dyDescent="0.35">
      <c r="A45" s="25" t="s">
        <v>53</v>
      </c>
      <c r="B45" s="25" t="s">
        <v>14</v>
      </c>
      <c r="C45"/>
      <c r="D45" s="26">
        <f>IF(C43="Al",N$45,N$52)</f>
        <v>0.53854280279231548</v>
      </c>
      <c r="E45"/>
      <c r="F45"/>
      <c r="G45"/>
      <c r="H45"/>
      <c r="I45"/>
      <c r="K45"/>
      <c r="L45"/>
      <c r="M45" t="s">
        <v>14</v>
      </c>
      <c r="N45" s="21">
        <f t="shared" si="1"/>
        <v>0.53854280279231548</v>
      </c>
      <c r="O45" s="15"/>
      <c r="P45" s="17">
        <v>0.53854280279231548</v>
      </c>
    </row>
    <row r="46" spans="1:19" s="12" customFormat="1" x14ac:dyDescent="0.35">
      <c r="A46" s="25" t="s">
        <v>53</v>
      </c>
      <c r="B46" s="25" t="s">
        <v>48</v>
      </c>
      <c r="C46"/>
      <c r="D46" s="26">
        <f>IF(C43="Al",N$46,N$53)</f>
        <v>0.46874505158163876</v>
      </c>
      <c r="E46"/>
      <c r="F46"/>
      <c r="G46"/>
      <c r="H46"/>
      <c r="I46"/>
      <c r="K46"/>
      <c r="L46"/>
      <c r="M46" t="s">
        <v>48</v>
      </c>
      <c r="N46" s="21">
        <f t="shared" si="1"/>
        <v>0.46874505158163876</v>
      </c>
      <c r="O46"/>
      <c r="P46" s="17">
        <v>0.46874505158163876</v>
      </c>
    </row>
    <row r="47" spans="1:19" s="12" customFormat="1" x14ac:dyDescent="0.35">
      <c r="A47" s="25" t="s">
        <v>53</v>
      </c>
      <c r="B47" s="25" t="s">
        <v>31</v>
      </c>
      <c r="C47"/>
      <c r="D47" s="26">
        <f>IF(C43="Al",N$47,N$54)</f>
        <v>0.54706713537137552</v>
      </c>
      <c r="E47"/>
      <c r="F47"/>
      <c r="G47"/>
      <c r="H47"/>
      <c r="I47"/>
      <c r="K47"/>
      <c r="L47"/>
      <c r="M47" t="s">
        <v>31</v>
      </c>
      <c r="N47" s="21">
        <f t="shared" si="1"/>
        <v>0.54706713537137552</v>
      </c>
      <c r="O47" s="20"/>
      <c r="P47" s="17">
        <v>0.54706713537137552</v>
      </c>
    </row>
    <row r="48" spans="1:19" s="12" customFormat="1" x14ac:dyDescent="0.35">
      <c r="A48" s="25" t="s">
        <v>53</v>
      </c>
      <c r="B48" s="25" t="s">
        <v>49</v>
      </c>
      <c r="C48"/>
      <c r="D48" s="26">
        <f>IF(C43="Al",N$48,N$55)</f>
        <v>0.50857940615180453</v>
      </c>
      <c r="E48"/>
      <c r="F48"/>
      <c r="G48"/>
      <c r="H48"/>
      <c r="I48"/>
      <c r="K48"/>
      <c r="L48"/>
      <c r="M48" t="s">
        <v>49</v>
      </c>
      <c r="N48" s="21">
        <f t="shared" si="1"/>
        <v>0.50857940615180453</v>
      </c>
      <c r="O48" s="20">
        <v>3.0502119973354</v>
      </c>
      <c r="P48" s="17">
        <v>0.50857940615180453</v>
      </c>
    </row>
    <row r="49" spans="1:19" s="12" customFormat="1" x14ac:dyDescent="0.35">
      <c r="A49" s="25" t="s">
        <v>54</v>
      </c>
      <c r="B49" s="25" t="s">
        <v>16</v>
      </c>
      <c r="C49" t="s">
        <v>27</v>
      </c>
      <c r="D49" s="26">
        <f>IF(C49="Al",N$43,N$50)</f>
        <v>0.42821748477161148</v>
      </c>
      <c r="E49"/>
      <c r="F49"/>
      <c r="G49"/>
      <c r="H49"/>
      <c r="I49"/>
      <c r="K49"/>
      <c r="L49"/>
      <c r="M49"/>
      <c r="N49" s="20">
        <f>SUM(N43:N48)</f>
        <v>3.0464561414077647</v>
      </c>
      <c r="O49" s="15"/>
      <c r="P49" s="15"/>
    </row>
    <row r="50" spans="1:19" s="12" customFormat="1" x14ac:dyDescent="0.35">
      <c r="A50" s="25" t="s">
        <v>54</v>
      </c>
      <c r="B50" s="25" t="s">
        <v>13</v>
      </c>
      <c r="C50"/>
      <c r="D50" s="26">
        <f>IF(C49="Al",N$44,N$51)</f>
        <v>0.55530426073901928</v>
      </c>
      <c r="E50"/>
      <c r="F50"/>
      <c r="G50"/>
      <c r="H50"/>
      <c r="I50"/>
      <c r="K50" t="s">
        <v>28</v>
      </c>
      <c r="L50" t="s">
        <v>50</v>
      </c>
      <c r="M50" t="s">
        <v>16</v>
      </c>
      <c r="N50" s="21">
        <f>P50+Q50</f>
        <v>0.2839220801541476</v>
      </c>
      <c r="O50" s="15"/>
      <c r="P50" s="17">
        <v>0.2839220801541476</v>
      </c>
    </row>
    <row r="51" spans="1:19" s="12" customFormat="1" x14ac:dyDescent="0.35">
      <c r="A51" s="25" t="s">
        <v>54</v>
      </c>
      <c r="B51" s="25" t="s">
        <v>14</v>
      </c>
      <c r="C51"/>
      <c r="D51" s="26">
        <f>IF(C49="Al",N$45,N$52)</f>
        <v>0.53854280279231548</v>
      </c>
      <c r="E51"/>
      <c r="F51"/>
      <c r="G51"/>
      <c r="H51"/>
      <c r="I51"/>
      <c r="K51"/>
      <c r="L51"/>
      <c r="M51" t="s">
        <v>13</v>
      </c>
      <c r="N51" s="21">
        <f t="shared" ref="N51:N55" si="2">P51+Q51</f>
        <v>0.36536529266073814</v>
      </c>
      <c r="O51" s="15"/>
      <c r="P51" s="17">
        <v>0.36536529266073814</v>
      </c>
    </row>
    <row r="52" spans="1:19" s="12" customFormat="1" x14ac:dyDescent="0.35">
      <c r="A52" s="25" t="s">
        <v>54</v>
      </c>
      <c r="B52" s="25" t="s">
        <v>48</v>
      </c>
      <c r="C52"/>
      <c r="D52" s="26">
        <f>IF(C49="Al",N$46,N$53)</f>
        <v>0.46874505158163876</v>
      </c>
      <c r="E52"/>
      <c r="F52"/>
      <c r="G52"/>
      <c r="H52"/>
      <c r="I52"/>
      <c r="K52"/>
      <c r="L52"/>
      <c r="M52" t="s">
        <v>14</v>
      </c>
      <c r="N52" s="21">
        <f t="shared" si="2"/>
        <v>0.35465838380316944</v>
      </c>
      <c r="O52" s="15"/>
      <c r="P52" s="17">
        <v>0.35465838380316944</v>
      </c>
    </row>
    <row r="53" spans="1:19" s="12" customFormat="1" x14ac:dyDescent="0.35">
      <c r="A53" s="25" t="s">
        <v>54</v>
      </c>
      <c r="B53" s="25" t="s">
        <v>31</v>
      </c>
      <c r="C53"/>
      <c r="D53" s="26">
        <f>IF(C49="Al",N$47,N$54)</f>
        <v>0.54706713537137552</v>
      </c>
      <c r="E53"/>
      <c r="F53"/>
      <c r="G53"/>
      <c r="H53"/>
      <c r="I53"/>
      <c r="K53"/>
      <c r="L53"/>
      <c r="M53" t="s">
        <v>48</v>
      </c>
      <c r="N53" s="21">
        <f t="shared" si="2"/>
        <v>0.30996298202151712</v>
      </c>
      <c r="O53" s="20"/>
      <c r="P53" s="17">
        <v>0.30996298202151712</v>
      </c>
    </row>
    <row r="54" spans="1:19" s="12" customFormat="1" x14ac:dyDescent="0.35">
      <c r="A54" s="25" t="s">
        <v>54</v>
      </c>
      <c r="B54" s="25" t="s">
        <v>49</v>
      </c>
      <c r="C54"/>
      <c r="D54" s="26">
        <f>IF(C49="Al",N$48,N$55)</f>
        <v>0.50857940615180453</v>
      </c>
      <c r="E54"/>
      <c r="F54"/>
      <c r="G54"/>
      <c r="H54"/>
      <c r="I54"/>
      <c r="K54" s="6"/>
      <c r="L54" s="6"/>
      <c r="M54" t="s">
        <v>31</v>
      </c>
      <c r="N54" s="21">
        <f t="shared" si="2"/>
        <v>0.36010478236927446</v>
      </c>
      <c r="P54" s="17">
        <v>0.36010478236927446</v>
      </c>
    </row>
    <row r="55" spans="1:19" s="12" customFormat="1" x14ac:dyDescent="0.35">
      <c r="A55" s="25" t="s">
        <v>55</v>
      </c>
      <c r="B55" s="25" t="s">
        <v>16</v>
      </c>
      <c r="C55" t="s">
        <v>27</v>
      </c>
      <c r="D55" s="26">
        <f>IF(C55="Al",N$43,N$50)</f>
        <v>0.42821748477161148</v>
      </c>
      <c r="E55"/>
      <c r="F55"/>
      <c r="G55"/>
      <c r="H55"/>
      <c r="I55"/>
      <c r="K55"/>
      <c r="L55"/>
      <c r="M55" t="s">
        <v>49</v>
      </c>
      <c r="N55" s="21">
        <f t="shared" si="2"/>
        <v>0.33549353305859436</v>
      </c>
      <c r="O55" s="20">
        <v>2.0119239581516735</v>
      </c>
      <c r="P55" s="17">
        <v>0.33549353305859436</v>
      </c>
    </row>
    <row r="56" spans="1:19" s="12" customFormat="1" x14ac:dyDescent="0.35">
      <c r="A56" s="25" t="s">
        <v>55</v>
      </c>
      <c r="B56" s="25" t="s">
        <v>13</v>
      </c>
      <c r="C56"/>
      <c r="D56" s="26">
        <f>IF(C55="Al",N$44,N$51)</f>
        <v>0.55530426073901928</v>
      </c>
      <c r="E56"/>
      <c r="F56"/>
      <c r="G56"/>
      <c r="H56"/>
      <c r="I56"/>
      <c r="J56"/>
      <c r="K56"/>
      <c r="L56"/>
      <c r="M56"/>
      <c r="N56" s="3">
        <f>SUM(N50:N55)</f>
        <v>2.0095070540674409</v>
      </c>
      <c r="O56"/>
      <c r="P56"/>
      <c r="S56"/>
    </row>
    <row r="57" spans="1:19" s="12" customFormat="1" x14ac:dyDescent="0.35">
      <c r="A57" s="25" t="s">
        <v>55</v>
      </c>
      <c r="B57" s="25" t="s">
        <v>14</v>
      </c>
      <c r="C57"/>
      <c r="D57" s="26">
        <f>IF(C55="Al",N$45,N$52)</f>
        <v>0.53854280279231548</v>
      </c>
      <c r="E57"/>
      <c r="F57"/>
      <c r="G57"/>
      <c r="H57"/>
      <c r="I57"/>
      <c r="J57"/>
      <c r="K57"/>
      <c r="L57"/>
      <c r="M57"/>
      <c r="N57"/>
      <c r="O57"/>
      <c r="P57"/>
      <c r="S57"/>
    </row>
    <row r="58" spans="1:19" s="12" customFormat="1" x14ac:dyDescent="0.35">
      <c r="A58" s="25" t="s">
        <v>55</v>
      </c>
      <c r="B58" s="25" t="s">
        <v>48</v>
      </c>
      <c r="C58"/>
      <c r="D58" s="26">
        <f>IF(C55="Al",N$46,N$53)</f>
        <v>0.46874505158163876</v>
      </c>
      <c r="E58"/>
      <c r="F58"/>
      <c r="G58"/>
      <c r="H58"/>
      <c r="I58"/>
      <c r="J58"/>
      <c r="K58"/>
      <c r="L58"/>
      <c r="M58"/>
      <c r="N58"/>
      <c r="O58"/>
      <c r="P58"/>
      <c r="S58"/>
    </row>
    <row r="59" spans="1:19" s="12" customFormat="1" x14ac:dyDescent="0.35">
      <c r="A59" s="25" t="s">
        <v>55</v>
      </c>
      <c r="B59" s="25" t="s">
        <v>31</v>
      </c>
      <c r="C59"/>
      <c r="D59" s="26">
        <f>IF(C55="Al",N$47,N$54)</f>
        <v>0.54706713537137552</v>
      </c>
      <c r="E59"/>
      <c r="F59"/>
      <c r="G59"/>
      <c r="H59"/>
      <c r="I59"/>
      <c r="J59"/>
      <c r="K59"/>
      <c r="L59"/>
      <c r="M59"/>
      <c r="N59"/>
      <c r="O59"/>
      <c r="P59"/>
      <c r="S59"/>
    </row>
    <row r="60" spans="1:19" s="12" customFormat="1" x14ac:dyDescent="0.35">
      <c r="A60" s="25" t="s">
        <v>55</v>
      </c>
      <c r="B60" s="25" t="s">
        <v>49</v>
      </c>
      <c r="C60"/>
      <c r="D60" s="26">
        <f>IF(C55="Al",N$48,N$55)</f>
        <v>0.50857940615180453</v>
      </c>
      <c r="E60"/>
      <c r="F60"/>
      <c r="G60"/>
      <c r="H60"/>
      <c r="I60"/>
      <c r="J60"/>
      <c r="K60"/>
      <c r="L60"/>
      <c r="M60"/>
      <c r="N60"/>
      <c r="O60"/>
      <c r="P60"/>
      <c r="S60"/>
    </row>
    <row r="61" spans="1:19" s="12" customFormat="1" x14ac:dyDescent="0.35">
      <c r="A61" s="25" t="s">
        <v>56</v>
      </c>
      <c r="B61" s="25" t="s">
        <v>16</v>
      </c>
      <c r="C61" t="s">
        <v>27</v>
      </c>
      <c r="D61" s="26">
        <f>IF(C61="Al",N$43,N$50)</f>
        <v>0.42821748477161148</v>
      </c>
      <c r="E61"/>
      <c r="F61"/>
      <c r="G61"/>
      <c r="H61"/>
      <c r="I61"/>
      <c r="J61"/>
      <c r="K61"/>
      <c r="L61"/>
      <c r="M61"/>
      <c r="N61"/>
      <c r="O61"/>
      <c r="P61"/>
      <c r="S61"/>
    </row>
    <row r="62" spans="1:19" s="12" customFormat="1" x14ac:dyDescent="0.35">
      <c r="A62" s="25" t="s">
        <v>56</v>
      </c>
      <c r="B62" s="25" t="s">
        <v>13</v>
      </c>
      <c r="C62"/>
      <c r="D62" s="26">
        <f>IF(C61="Al",N$44,N$51)</f>
        <v>0.55530426073901928</v>
      </c>
      <c r="E62"/>
      <c r="F62"/>
      <c r="G62"/>
      <c r="H62"/>
      <c r="I62"/>
      <c r="J62"/>
      <c r="K62"/>
      <c r="L62"/>
      <c r="M62"/>
      <c r="N62"/>
      <c r="O62"/>
      <c r="P62"/>
      <c r="S62"/>
    </row>
    <row r="63" spans="1:19" s="12" customFormat="1" x14ac:dyDescent="0.35">
      <c r="A63" s="25" t="s">
        <v>56</v>
      </c>
      <c r="B63" s="25" t="s">
        <v>14</v>
      </c>
      <c r="C63"/>
      <c r="D63" s="26">
        <f>IF(C61="Al",N$45,N$52)</f>
        <v>0.53854280279231548</v>
      </c>
      <c r="E63"/>
      <c r="F63"/>
      <c r="G63"/>
      <c r="H63"/>
      <c r="I63"/>
      <c r="J63"/>
      <c r="K63"/>
      <c r="L63"/>
      <c r="M63"/>
      <c r="N63"/>
      <c r="O63"/>
      <c r="P63"/>
      <c r="S63"/>
    </row>
    <row r="64" spans="1:19" s="12" customFormat="1" x14ac:dyDescent="0.35">
      <c r="A64" s="25" t="s">
        <v>56</v>
      </c>
      <c r="B64" s="25" t="s">
        <v>48</v>
      </c>
      <c r="C64"/>
      <c r="D64" s="26">
        <f>IF(C61="Al",N$46,N$53)</f>
        <v>0.46874505158163876</v>
      </c>
      <c r="E64"/>
      <c r="F64"/>
      <c r="G64"/>
      <c r="H64"/>
      <c r="I64"/>
      <c r="J64"/>
      <c r="K64"/>
      <c r="L64"/>
      <c r="M64"/>
      <c r="N64"/>
      <c r="O64"/>
      <c r="P64"/>
      <c r="S64"/>
    </row>
    <row r="65" spans="1:19" s="12" customFormat="1" x14ac:dyDescent="0.35">
      <c r="A65" s="25" t="s">
        <v>56</v>
      </c>
      <c r="B65" s="25" t="s">
        <v>31</v>
      </c>
      <c r="C65"/>
      <c r="D65" s="26">
        <f>IF(C61="Al",N$47,N$54)</f>
        <v>0.54706713537137552</v>
      </c>
      <c r="E65"/>
      <c r="F65"/>
      <c r="G65"/>
      <c r="H65"/>
      <c r="I65"/>
      <c r="J65"/>
      <c r="K65"/>
      <c r="L65"/>
      <c r="M65"/>
      <c r="N65"/>
      <c r="O65"/>
      <c r="P65"/>
      <c r="S65"/>
    </row>
    <row r="66" spans="1:19" s="12" customFormat="1" x14ac:dyDescent="0.35">
      <c r="A66" s="25" t="s">
        <v>56</v>
      </c>
      <c r="B66" s="25" t="s">
        <v>49</v>
      </c>
      <c r="C66"/>
      <c r="D66" s="26">
        <f>IF(C61="Al",N$48,N$55)</f>
        <v>0.50857940615180453</v>
      </c>
      <c r="E66"/>
      <c r="F66"/>
      <c r="G66"/>
      <c r="H66"/>
      <c r="I66"/>
      <c r="J66"/>
      <c r="K66"/>
      <c r="L66"/>
      <c r="M66"/>
      <c r="N66"/>
      <c r="O66"/>
      <c r="P66"/>
      <c r="S66"/>
    </row>
    <row r="67" spans="1:19" s="12" customFormat="1" x14ac:dyDescent="0.35">
      <c r="A67" s="25" t="s">
        <v>57</v>
      </c>
      <c r="B67" s="25" t="s">
        <v>16</v>
      </c>
      <c r="C67" t="s">
        <v>27</v>
      </c>
      <c r="D67" s="26">
        <f>IF(C67="Al",N$43,N$50)</f>
        <v>0.42821748477161148</v>
      </c>
      <c r="E67"/>
      <c r="F67"/>
      <c r="G67"/>
      <c r="H67"/>
      <c r="I67"/>
      <c r="J67"/>
      <c r="K67"/>
      <c r="L67"/>
      <c r="M67"/>
      <c r="N67"/>
      <c r="O67"/>
      <c r="P67"/>
      <c r="S67"/>
    </row>
    <row r="68" spans="1:19" s="12" customFormat="1" x14ac:dyDescent="0.35">
      <c r="A68" s="25" t="s">
        <v>57</v>
      </c>
      <c r="B68" s="25" t="s">
        <v>13</v>
      </c>
      <c r="C68"/>
      <c r="D68" s="26">
        <f>IF(C67="Al",N$44,N$51)</f>
        <v>0.55530426073901928</v>
      </c>
      <c r="E68"/>
      <c r="F68"/>
      <c r="G68"/>
      <c r="H68"/>
      <c r="I68"/>
      <c r="J68"/>
      <c r="K68"/>
      <c r="L68"/>
      <c r="M68"/>
      <c r="N68"/>
      <c r="O68"/>
      <c r="P68"/>
      <c r="S68"/>
    </row>
    <row r="69" spans="1:19" s="12" customFormat="1" x14ac:dyDescent="0.35">
      <c r="A69" s="25" t="s">
        <v>57</v>
      </c>
      <c r="B69" s="25" t="s">
        <v>14</v>
      </c>
      <c r="C69"/>
      <c r="D69" s="26">
        <f>IF(C67="Al",N$45,N$52)</f>
        <v>0.53854280279231548</v>
      </c>
      <c r="E69"/>
      <c r="F69"/>
      <c r="G69"/>
      <c r="H69"/>
      <c r="I69"/>
      <c r="J69"/>
      <c r="K69"/>
      <c r="L69"/>
      <c r="M69"/>
      <c r="N69"/>
      <c r="O69"/>
      <c r="P69"/>
      <c r="S69"/>
    </row>
    <row r="70" spans="1:19" s="12" customFormat="1" x14ac:dyDescent="0.35">
      <c r="A70" s="25" t="s">
        <v>57</v>
      </c>
      <c r="B70" s="25" t="s">
        <v>48</v>
      </c>
      <c r="C70"/>
      <c r="D70" s="26">
        <f>IF(C67="Al",N$46,N$53)</f>
        <v>0.46874505158163876</v>
      </c>
      <c r="E70"/>
      <c r="F70"/>
      <c r="G70"/>
      <c r="H70"/>
      <c r="I70"/>
      <c r="J70"/>
      <c r="K70"/>
      <c r="L70"/>
      <c r="M70"/>
      <c r="N70"/>
      <c r="O70"/>
      <c r="P70"/>
      <c r="S70"/>
    </row>
    <row r="71" spans="1:19" s="12" customFormat="1" x14ac:dyDescent="0.35">
      <c r="A71" s="25" t="s">
        <v>57</v>
      </c>
      <c r="B71" s="25" t="s">
        <v>31</v>
      </c>
      <c r="C71"/>
      <c r="D71" s="26">
        <f>IF(C67="Al",N$47,N$54)</f>
        <v>0.54706713537137552</v>
      </c>
      <c r="E71"/>
      <c r="F71"/>
      <c r="G71"/>
      <c r="H71"/>
      <c r="I71"/>
      <c r="J71"/>
      <c r="K71"/>
      <c r="L71"/>
      <c r="M71"/>
      <c r="N71"/>
      <c r="O71"/>
      <c r="P71"/>
      <c r="S71"/>
    </row>
    <row r="72" spans="1:19" s="12" customFormat="1" x14ac:dyDescent="0.35">
      <c r="A72" s="25" t="s">
        <v>57</v>
      </c>
      <c r="B72" s="25" t="s">
        <v>49</v>
      </c>
      <c r="C72"/>
      <c r="D72" s="26">
        <f>IF(C67="Al",N$48,N$55)</f>
        <v>0.50857940615180453</v>
      </c>
      <c r="E72"/>
      <c r="F72"/>
      <c r="G72"/>
      <c r="H72"/>
      <c r="I72"/>
      <c r="J72"/>
      <c r="K72"/>
      <c r="L72"/>
      <c r="M72"/>
      <c r="N72"/>
      <c r="O72"/>
      <c r="P72"/>
      <c r="S72"/>
    </row>
    <row r="73" spans="1:19" s="12" customFormat="1" x14ac:dyDescent="0.35">
      <c r="A73" s="25" t="s">
        <v>58</v>
      </c>
      <c r="B73" s="25" t="s">
        <v>16</v>
      </c>
      <c r="C73" t="s">
        <v>27</v>
      </c>
      <c r="D73" s="26">
        <f>IF(C73="Al",N$43,N$50)</f>
        <v>0.42821748477161148</v>
      </c>
      <c r="E73"/>
      <c r="F73"/>
      <c r="G73"/>
      <c r="H73"/>
      <c r="I73"/>
      <c r="J73"/>
      <c r="K73"/>
      <c r="L73"/>
      <c r="M73"/>
      <c r="N73"/>
      <c r="O73"/>
      <c r="P73"/>
      <c r="S73"/>
    </row>
    <row r="74" spans="1:19" s="12" customFormat="1" x14ac:dyDescent="0.35">
      <c r="A74" s="25" t="s">
        <v>58</v>
      </c>
      <c r="B74" s="25" t="s">
        <v>13</v>
      </c>
      <c r="C74"/>
      <c r="D74" s="26">
        <f>IF(C73="Al",N$44,N$51)</f>
        <v>0.55530426073901928</v>
      </c>
      <c r="E74"/>
      <c r="F74"/>
      <c r="G74"/>
      <c r="H74"/>
      <c r="I74"/>
      <c r="J74"/>
      <c r="K74"/>
      <c r="L74"/>
      <c r="M74"/>
      <c r="N74"/>
      <c r="O74"/>
      <c r="P74"/>
      <c r="S74"/>
    </row>
    <row r="75" spans="1:19" s="12" customFormat="1" x14ac:dyDescent="0.35">
      <c r="A75" s="25" t="s">
        <v>58</v>
      </c>
      <c r="B75" s="25" t="s">
        <v>14</v>
      </c>
      <c r="C75"/>
      <c r="D75" s="26">
        <f>IF(C73="Al",N$45,N$52)</f>
        <v>0.53854280279231548</v>
      </c>
      <c r="E75"/>
      <c r="F75"/>
      <c r="G75"/>
      <c r="H75"/>
      <c r="I75"/>
      <c r="J75"/>
      <c r="K75"/>
      <c r="L75"/>
      <c r="M75"/>
      <c r="N75"/>
      <c r="O75"/>
      <c r="P75"/>
      <c r="S75"/>
    </row>
    <row r="76" spans="1:19" s="12" customFormat="1" x14ac:dyDescent="0.35">
      <c r="A76" s="25" t="s">
        <v>58</v>
      </c>
      <c r="B76" s="25" t="s">
        <v>48</v>
      </c>
      <c r="C76"/>
      <c r="D76" s="26">
        <f>IF(C73="Al",N$46,N$53)</f>
        <v>0.46874505158163876</v>
      </c>
      <c r="E76"/>
      <c r="F76"/>
      <c r="G76"/>
      <c r="H76"/>
      <c r="I76"/>
      <c r="J76"/>
      <c r="K76" s="6"/>
      <c r="L76" s="6"/>
      <c r="M76" s="6"/>
      <c r="N76" s="6"/>
      <c r="O76" s="6"/>
      <c r="P76" s="6"/>
      <c r="S76" s="6"/>
    </row>
    <row r="77" spans="1:19" s="12" customFormat="1" x14ac:dyDescent="0.35">
      <c r="A77" s="25" t="s">
        <v>58</v>
      </c>
      <c r="B77" s="25" t="s">
        <v>31</v>
      </c>
      <c r="C77"/>
      <c r="D77" s="26">
        <f>IF(C73="Al",N$47,N$54)</f>
        <v>0.54706713537137552</v>
      </c>
      <c r="E77"/>
      <c r="F77"/>
      <c r="G77"/>
      <c r="H77"/>
      <c r="I77"/>
      <c r="J77"/>
      <c r="K77" s="6"/>
      <c r="L77" s="6"/>
      <c r="M77" s="6"/>
      <c r="N77" s="6"/>
      <c r="O77" s="6"/>
      <c r="P77" s="6"/>
      <c r="S77" s="6"/>
    </row>
    <row r="78" spans="1:19" s="12" customFormat="1" x14ac:dyDescent="0.35">
      <c r="A78" s="25" t="s">
        <v>58</v>
      </c>
      <c r="B78" s="25" t="s">
        <v>49</v>
      </c>
      <c r="C78"/>
      <c r="D78" s="26">
        <f>IF(C73="Al",N$48,N$55)</f>
        <v>0.50857940615180453</v>
      </c>
      <c r="E78"/>
      <c r="F78"/>
      <c r="G78"/>
      <c r="H78"/>
      <c r="I78"/>
      <c r="J78"/>
      <c r="K78" s="6"/>
      <c r="L78" s="6"/>
      <c r="M78" s="6"/>
      <c r="N78" s="6"/>
      <c r="O78" s="6"/>
      <c r="P78" s="6"/>
      <c r="S78" s="6"/>
    </row>
    <row r="79" spans="1:19" s="12" customFormat="1" x14ac:dyDescent="0.35">
      <c r="A79" s="25" t="s">
        <v>59</v>
      </c>
      <c r="B79" s="25" t="s">
        <v>16</v>
      </c>
      <c r="C79" t="s">
        <v>27</v>
      </c>
      <c r="D79" s="26">
        <f>IF(C79="Al",N$43,N$50)</f>
        <v>0.42821748477161148</v>
      </c>
      <c r="E79"/>
      <c r="F79"/>
      <c r="G79"/>
      <c r="H79"/>
      <c r="I79"/>
      <c r="K79" s="6"/>
      <c r="L79" s="6"/>
      <c r="M79" s="6"/>
      <c r="N79" s="19"/>
      <c r="O79" s="36"/>
    </row>
    <row r="80" spans="1:19" s="12" customFormat="1" x14ac:dyDescent="0.35">
      <c r="A80" s="25" t="s">
        <v>59</v>
      </c>
      <c r="B80" s="25" t="s">
        <v>13</v>
      </c>
      <c r="C80"/>
      <c r="D80" s="26">
        <f>IF(C79="Al",N$44,N$51)</f>
        <v>0.55530426073901928</v>
      </c>
      <c r="E80"/>
      <c r="F80"/>
      <c r="G80"/>
      <c r="H80"/>
      <c r="I80"/>
      <c r="K80" s="6"/>
      <c r="L80" s="6"/>
      <c r="M80" s="6"/>
      <c r="N80" s="19"/>
    </row>
    <row r="81" spans="1:19" s="12" customFormat="1" x14ac:dyDescent="0.35">
      <c r="A81" s="25" t="s">
        <v>59</v>
      </c>
      <c r="B81" s="25" t="s">
        <v>14</v>
      </c>
      <c r="C81"/>
      <c r="D81" s="26">
        <f>IF(C79="Al",N$45,N$52)</f>
        <v>0.53854280279231548</v>
      </c>
      <c r="E81"/>
      <c r="F81"/>
      <c r="G81"/>
      <c r="H81"/>
      <c r="I81"/>
      <c r="K81" s="6"/>
      <c r="L81" s="6"/>
      <c r="M81" s="6"/>
      <c r="N81" s="19"/>
    </row>
    <row r="82" spans="1:19" s="12" customFormat="1" x14ac:dyDescent="0.35">
      <c r="A82" s="25" t="s">
        <v>59</v>
      </c>
      <c r="B82" s="25" t="s">
        <v>48</v>
      </c>
      <c r="C82"/>
      <c r="D82" s="26">
        <f>IF(C79="Al",N$46,N$53)</f>
        <v>0.46874505158163876</v>
      </c>
      <c r="E82"/>
      <c r="F82"/>
      <c r="G82"/>
      <c r="H82"/>
      <c r="I82"/>
      <c r="K82" s="6"/>
      <c r="L82" s="6"/>
      <c r="M82" s="6"/>
      <c r="N82" s="19"/>
      <c r="O82" s="6"/>
    </row>
    <row r="83" spans="1:19" s="12" customFormat="1" x14ac:dyDescent="0.35">
      <c r="A83" s="25" t="s">
        <v>59</v>
      </c>
      <c r="B83" s="25" t="s">
        <v>31</v>
      </c>
      <c r="C83"/>
      <c r="D83" s="26">
        <f>IF(C79="Al",N$47,N$54)</f>
        <v>0.54706713537137552</v>
      </c>
      <c r="E83"/>
      <c r="F83"/>
      <c r="G83"/>
      <c r="H83"/>
      <c r="I83"/>
      <c r="K83" s="6"/>
      <c r="L83" s="6"/>
      <c r="M83" s="6"/>
      <c r="N83" s="19"/>
      <c r="O83" s="21"/>
    </row>
    <row r="84" spans="1:19" s="12" customFormat="1" x14ac:dyDescent="0.35">
      <c r="A84" s="25" t="s">
        <v>59</v>
      </c>
      <c r="B84" s="25" t="s">
        <v>49</v>
      </c>
      <c r="C84"/>
      <c r="D84" s="26">
        <f>IF(C79="Al",N$48,N$55)</f>
        <v>0.50857940615180453</v>
      </c>
      <c r="E84"/>
      <c r="F84"/>
      <c r="G84"/>
      <c r="H84"/>
      <c r="I84"/>
      <c r="K84" s="6"/>
      <c r="L84" s="6"/>
      <c r="M84" s="6"/>
      <c r="N84" s="19"/>
      <c r="O84" s="21"/>
    </row>
    <row r="85" spans="1:19" s="12" customFormat="1" x14ac:dyDescent="0.35">
      <c r="A85" s="25" t="s">
        <v>60</v>
      </c>
      <c r="B85" s="25" t="s">
        <v>16</v>
      </c>
      <c r="C85" t="s">
        <v>27</v>
      </c>
      <c r="D85" s="26">
        <f>IF(C85="Al",N$43,N$50)</f>
        <v>0.42821748477161148</v>
      </c>
      <c r="E85"/>
      <c r="F85"/>
      <c r="G85"/>
      <c r="H85"/>
      <c r="I85"/>
      <c r="K85" s="6"/>
      <c r="L85" s="6"/>
      <c r="M85" s="6"/>
    </row>
    <row r="86" spans="1:19" s="12" customFormat="1" x14ac:dyDescent="0.35">
      <c r="A86" s="25" t="s">
        <v>60</v>
      </c>
      <c r="B86" s="25" t="s">
        <v>13</v>
      </c>
      <c r="C86"/>
      <c r="D86" s="26">
        <f>IF(C85="Al",N$44,N$51)</f>
        <v>0.55530426073901928</v>
      </c>
      <c r="E86"/>
      <c r="F86"/>
      <c r="G86"/>
      <c r="H86"/>
      <c r="I86"/>
      <c r="K86" s="6"/>
      <c r="L86" s="6"/>
      <c r="M86" s="6"/>
      <c r="N86" s="19"/>
    </row>
    <row r="87" spans="1:19" s="12" customFormat="1" x14ac:dyDescent="0.35">
      <c r="A87" s="25" t="s">
        <v>60</v>
      </c>
      <c r="B87" s="25" t="s">
        <v>14</v>
      </c>
      <c r="C87"/>
      <c r="D87" s="26">
        <f>IF(C85="Al",N$45,N$52)</f>
        <v>0.53854280279231548</v>
      </c>
      <c r="E87"/>
      <c r="F87"/>
      <c r="G87"/>
      <c r="H87"/>
      <c r="I87"/>
      <c r="K87" s="6"/>
      <c r="L87" s="6"/>
      <c r="M87" s="6"/>
      <c r="N87" s="19"/>
    </row>
    <row r="88" spans="1:19" s="12" customFormat="1" x14ac:dyDescent="0.35">
      <c r="A88" s="25" t="s">
        <v>60</v>
      </c>
      <c r="B88" s="25" t="s">
        <v>48</v>
      </c>
      <c r="C88"/>
      <c r="D88" s="26">
        <f>IF(C85="Al",N$46,N$53)</f>
        <v>0.46874505158163876</v>
      </c>
      <c r="E88"/>
      <c r="F88"/>
      <c r="G88"/>
      <c r="H88"/>
      <c r="I88"/>
      <c r="K88" s="6"/>
      <c r="L88" s="6"/>
      <c r="M88" s="6"/>
      <c r="N88" s="19"/>
    </row>
    <row r="89" spans="1:19" s="12" customFormat="1" x14ac:dyDescent="0.35">
      <c r="A89" s="25" t="s">
        <v>60</v>
      </c>
      <c r="B89" s="25" t="s">
        <v>31</v>
      </c>
      <c r="C89"/>
      <c r="D89" s="26">
        <f>IF(C85="Al",N$47,N$54)</f>
        <v>0.54706713537137552</v>
      </c>
      <c r="E89"/>
      <c r="F89"/>
      <c r="G89"/>
      <c r="H89"/>
      <c r="I89"/>
      <c r="K89" s="6"/>
      <c r="L89" s="6"/>
      <c r="M89" s="6"/>
      <c r="N89" s="19"/>
      <c r="O89" s="21"/>
    </row>
    <row r="90" spans="1:19" s="12" customFormat="1" x14ac:dyDescent="0.35">
      <c r="A90" s="25" t="s">
        <v>60</v>
      </c>
      <c r="B90" s="25" t="s">
        <v>49</v>
      </c>
      <c r="C90"/>
      <c r="D90" s="26">
        <f>IF(C85="Al",N$48,N$55)</f>
        <v>0.50857940615180453</v>
      </c>
      <c r="E90"/>
      <c r="F90"/>
      <c r="G90"/>
      <c r="H90"/>
      <c r="I90"/>
      <c r="K90" s="6"/>
      <c r="L90" s="6"/>
      <c r="M90" s="6"/>
      <c r="N90" s="19"/>
    </row>
    <row r="91" spans="1:19" s="12" customFormat="1" x14ac:dyDescent="0.35">
      <c r="A91" s="25" t="s">
        <v>61</v>
      </c>
      <c r="B91" s="25" t="s">
        <v>16</v>
      </c>
      <c r="C91" t="s">
        <v>27</v>
      </c>
      <c r="D91" s="26">
        <f>IF(C91="Al",N$43,N$50)</f>
        <v>0.42821748477161148</v>
      </c>
      <c r="E91"/>
      <c r="F91"/>
      <c r="G91"/>
      <c r="H91"/>
      <c r="I91"/>
      <c r="K91" s="6"/>
      <c r="L91" s="6"/>
      <c r="M91" s="6"/>
      <c r="N91" s="19"/>
      <c r="O91" s="21"/>
    </row>
    <row r="92" spans="1:19" s="12" customFormat="1" x14ac:dyDescent="0.35">
      <c r="A92" s="25" t="s">
        <v>61</v>
      </c>
      <c r="B92" s="25" t="s">
        <v>13</v>
      </c>
      <c r="C92"/>
      <c r="D92" s="26">
        <f>IF(C91="Al",N$44,N$51)</f>
        <v>0.55530426073901928</v>
      </c>
      <c r="E92"/>
      <c r="F92"/>
      <c r="G92"/>
      <c r="H92"/>
      <c r="I92"/>
      <c r="J92"/>
      <c r="K92" s="6"/>
      <c r="L92" s="6"/>
      <c r="M92" s="6"/>
      <c r="N92" s="6"/>
      <c r="O92" s="6"/>
      <c r="P92" s="6"/>
      <c r="S92" s="6"/>
    </row>
    <row r="93" spans="1:19" s="12" customFormat="1" x14ac:dyDescent="0.35">
      <c r="A93" s="25" t="s">
        <v>61</v>
      </c>
      <c r="B93" s="25" t="s">
        <v>14</v>
      </c>
      <c r="C93"/>
      <c r="D93" s="26">
        <f>IF(C91="Al",N$45,N$52)</f>
        <v>0.53854280279231548</v>
      </c>
      <c r="E93"/>
      <c r="F93"/>
      <c r="G93"/>
      <c r="H93"/>
      <c r="I93"/>
      <c r="J93"/>
      <c r="K93" s="6"/>
      <c r="L93" s="6"/>
      <c r="M93" s="6"/>
      <c r="N93" s="6"/>
      <c r="O93" s="6"/>
      <c r="P93" s="6"/>
      <c r="S93" s="6"/>
    </row>
    <row r="94" spans="1:19" s="12" customFormat="1" x14ac:dyDescent="0.35">
      <c r="A94" s="25" t="s">
        <v>61</v>
      </c>
      <c r="B94" s="25" t="s">
        <v>48</v>
      </c>
      <c r="C94"/>
      <c r="D94" s="26">
        <f>IF(C91="Al",N$46,N$53)</f>
        <v>0.46874505158163876</v>
      </c>
      <c r="E94"/>
      <c r="F94"/>
      <c r="G94"/>
      <c r="H94"/>
      <c r="I94"/>
      <c r="J94"/>
      <c r="K94" s="6"/>
      <c r="L94" s="6"/>
      <c r="M94" s="6"/>
      <c r="N94" s="6"/>
      <c r="O94" s="6"/>
      <c r="P94" s="6"/>
      <c r="S94" s="6"/>
    </row>
    <row r="95" spans="1:19" s="12" customFormat="1" x14ac:dyDescent="0.35">
      <c r="A95" s="25" t="s">
        <v>61</v>
      </c>
      <c r="B95" s="25" t="s">
        <v>31</v>
      </c>
      <c r="C95"/>
      <c r="D95" s="26">
        <f>IF(C91="Al",N$47,N$54)</f>
        <v>0.54706713537137552</v>
      </c>
      <c r="E95"/>
      <c r="F95"/>
      <c r="G95"/>
      <c r="H95"/>
      <c r="I95"/>
      <c r="J95"/>
      <c r="K95" s="6"/>
      <c r="L95" s="6"/>
      <c r="M95" s="6"/>
      <c r="N95" s="6"/>
      <c r="O95" s="6"/>
      <c r="P95" s="6"/>
      <c r="S95" s="6"/>
    </row>
    <row r="96" spans="1:19" s="12" customFormat="1" x14ac:dyDescent="0.35">
      <c r="A96" s="25" t="s">
        <v>61</v>
      </c>
      <c r="B96" s="25" t="s">
        <v>49</v>
      </c>
      <c r="C96"/>
      <c r="D96" s="26">
        <f>IF(C91="Al",N$48,N$55)</f>
        <v>0.50857940615180453</v>
      </c>
      <c r="E96"/>
      <c r="F96"/>
      <c r="G96"/>
      <c r="H96"/>
      <c r="I96"/>
      <c r="J96"/>
      <c r="K96" s="6"/>
      <c r="L96" s="6"/>
      <c r="M96" s="6"/>
      <c r="N96" s="6"/>
      <c r="O96" s="6"/>
      <c r="P96" s="6"/>
      <c r="S96" s="6"/>
    </row>
    <row r="97" spans="1:19" s="12" customFormat="1" x14ac:dyDescent="0.35">
      <c r="A97" s="25" t="s">
        <v>62</v>
      </c>
      <c r="B97" s="25" t="s">
        <v>16</v>
      </c>
      <c r="C97" t="s">
        <v>27</v>
      </c>
      <c r="D97" s="26">
        <f>IF(C97="Al",N$43,N$50)</f>
        <v>0.42821748477161148</v>
      </c>
      <c r="E97"/>
      <c r="F97"/>
      <c r="G97"/>
      <c r="H97"/>
      <c r="I97"/>
      <c r="J97"/>
      <c r="K97" s="6"/>
      <c r="L97" s="6"/>
      <c r="M97" s="6"/>
      <c r="N97" s="6"/>
      <c r="O97" s="6"/>
      <c r="P97" s="6"/>
      <c r="S97" s="6"/>
    </row>
    <row r="98" spans="1:19" s="12" customFormat="1" x14ac:dyDescent="0.35">
      <c r="A98" s="25" t="s">
        <v>62</v>
      </c>
      <c r="B98" s="25" t="s">
        <v>13</v>
      </c>
      <c r="C98"/>
      <c r="D98" s="26">
        <f>IF(C97="Al",N$44,N$51)</f>
        <v>0.55530426073901928</v>
      </c>
      <c r="E98"/>
      <c r="F98"/>
      <c r="G98"/>
      <c r="H98"/>
      <c r="I98"/>
      <c r="J98"/>
      <c r="K98" s="6"/>
      <c r="L98" s="6"/>
      <c r="M98" s="6"/>
      <c r="N98" s="6"/>
      <c r="O98" s="6"/>
      <c r="P98" s="6"/>
      <c r="S98" s="6"/>
    </row>
    <row r="99" spans="1:19" s="12" customFormat="1" x14ac:dyDescent="0.35">
      <c r="A99" s="25" t="s">
        <v>62</v>
      </c>
      <c r="B99" s="25" t="s">
        <v>14</v>
      </c>
      <c r="C99"/>
      <c r="D99" s="26">
        <f>IF(C97="Al",N$45,N$52)</f>
        <v>0.53854280279231548</v>
      </c>
      <c r="E99"/>
      <c r="F99"/>
      <c r="G99"/>
      <c r="H99"/>
      <c r="I99"/>
      <c r="J99"/>
      <c r="K99" s="6"/>
      <c r="L99" s="6"/>
      <c r="M99" s="6"/>
      <c r="N99" s="6"/>
      <c r="O99" s="6"/>
      <c r="P99" s="6"/>
      <c r="S99" s="6"/>
    </row>
    <row r="100" spans="1:19" s="12" customFormat="1" x14ac:dyDescent="0.35">
      <c r="A100" s="25" t="s">
        <v>62</v>
      </c>
      <c r="B100" s="25" t="s">
        <v>48</v>
      </c>
      <c r="C100"/>
      <c r="D100" s="26">
        <f>IF(C97="Al",N$46,N$53)</f>
        <v>0.46874505158163876</v>
      </c>
      <c r="E100"/>
      <c r="F100"/>
      <c r="G100"/>
      <c r="H100"/>
      <c r="I100"/>
      <c r="J100"/>
      <c r="K100" s="6"/>
      <c r="L100" s="6"/>
      <c r="M100" s="6"/>
      <c r="N100" s="6"/>
      <c r="O100" s="6"/>
      <c r="P100" s="6"/>
      <c r="S100" s="6"/>
    </row>
    <row r="101" spans="1:19" s="12" customFormat="1" x14ac:dyDescent="0.35">
      <c r="A101" s="25" t="s">
        <v>62</v>
      </c>
      <c r="B101" s="25" t="s">
        <v>31</v>
      </c>
      <c r="C101"/>
      <c r="D101" s="26">
        <f>IF(C97="Al",N$47,N$54)</f>
        <v>0.54706713537137552</v>
      </c>
      <c r="E101"/>
      <c r="F101"/>
      <c r="G101"/>
      <c r="H101"/>
      <c r="I101"/>
      <c r="J101"/>
      <c r="K101" s="6"/>
      <c r="L101" s="6"/>
      <c r="M101" s="6"/>
      <c r="N101" s="6"/>
      <c r="O101" s="6"/>
      <c r="P101" s="6"/>
      <c r="S101" s="6"/>
    </row>
    <row r="102" spans="1:19" s="12" customFormat="1" x14ac:dyDescent="0.35">
      <c r="A102" s="25" t="s">
        <v>62</v>
      </c>
      <c r="B102" s="25" t="s">
        <v>49</v>
      </c>
      <c r="C102"/>
      <c r="D102" s="26">
        <f>IF(C97="Al",N$48,N$55)</f>
        <v>0.50857940615180453</v>
      </c>
      <c r="E102"/>
      <c r="F102"/>
      <c r="G102"/>
      <c r="H102"/>
      <c r="I102"/>
      <c r="J102"/>
      <c r="K102" s="6"/>
      <c r="L102" s="6"/>
      <c r="M102" s="6"/>
      <c r="N102" s="6"/>
      <c r="O102" s="6"/>
      <c r="P102" s="6"/>
      <c r="S102" s="6"/>
    </row>
    <row r="103" spans="1:19" s="12" customFormat="1" x14ac:dyDescent="0.35">
      <c r="A103" s="25" t="s">
        <v>63</v>
      </c>
      <c r="B103" s="25" t="s">
        <v>16</v>
      </c>
      <c r="C103" t="s">
        <v>27</v>
      </c>
      <c r="D103" s="26">
        <f>IF(C103="Al",N$43,N$50)</f>
        <v>0.42821748477161148</v>
      </c>
      <c r="E103"/>
      <c r="F103"/>
      <c r="G103"/>
      <c r="H103"/>
      <c r="I103"/>
      <c r="J103"/>
      <c r="K103" s="6"/>
      <c r="L103" s="6"/>
      <c r="M103" s="6"/>
      <c r="N103" s="6"/>
      <c r="O103" s="6"/>
      <c r="P103" s="6"/>
      <c r="S103" s="6"/>
    </row>
    <row r="104" spans="1:19" s="12" customFormat="1" x14ac:dyDescent="0.35">
      <c r="A104" s="25" t="s">
        <v>63</v>
      </c>
      <c r="B104" s="25" t="s">
        <v>13</v>
      </c>
      <c r="C104"/>
      <c r="D104" s="26">
        <f>IF(C103="Al",N$44,N$51)</f>
        <v>0.55530426073901928</v>
      </c>
      <c r="E104"/>
      <c r="F104"/>
      <c r="G104"/>
      <c r="H104"/>
      <c r="I104"/>
      <c r="J104"/>
      <c r="K104" s="6"/>
      <c r="L104" s="6"/>
      <c r="M104" s="6"/>
      <c r="N104" s="6"/>
      <c r="O104" s="6"/>
      <c r="P104" s="6"/>
      <c r="S104" s="6"/>
    </row>
    <row r="105" spans="1:19" s="12" customFormat="1" x14ac:dyDescent="0.35">
      <c r="A105" s="25" t="s">
        <v>63</v>
      </c>
      <c r="B105" s="25" t="s">
        <v>14</v>
      </c>
      <c r="C105"/>
      <c r="D105" s="26">
        <f>IF(C103="Al",N$45,N$52)</f>
        <v>0.53854280279231548</v>
      </c>
      <c r="E105"/>
      <c r="F105"/>
      <c r="G105"/>
      <c r="H105"/>
      <c r="I105"/>
      <c r="J105"/>
      <c r="K105" s="6"/>
      <c r="L105" s="6"/>
      <c r="M105" s="6"/>
      <c r="N105" s="6"/>
      <c r="O105" s="6"/>
      <c r="P105" s="6"/>
      <c r="S105" s="6"/>
    </row>
    <row r="106" spans="1:19" s="12" customFormat="1" x14ac:dyDescent="0.35">
      <c r="A106" s="25" t="s">
        <v>63</v>
      </c>
      <c r="B106" s="25" t="s">
        <v>48</v>
      </c>
      <c r="C106"/>
      <c r="D106" s="26">
        <f>IF(C103="Al",N$46,N$53)</f>
        <v>0.46874505158163876</v>
      </c>
      <c r="E106"/>
      <c r="F106"/>
      <c r="G106"/>
      <c r="H106"/>
      <c r="I106"/>
      <c r="J106"/>
      <c r="K106" s="6"/>
      <c r="L106" s="6"/>
      <c r="M106" s="6"/>
      <c r="N106" s="6"/>
      <c r="O106" s="6"/>
      <c r="P106" s="6"/>
      <c r="S106" s="6"/>
    </row>
    <row r="107" spans="1:19" s="12" customFormat="1" x14ac:dyDescent="0.35">
      <c r="A107" s="25" t="s">
        <v>63</v>
      </c>
      <c r="B107" s="25" t="s">
        <v>31</v>
      </c>
      <c r="C107"/>
      <c r="D107" s="26">
        <f>IF(C103="Al",N$47,N$54)</f>
        <v>0.54706713537137552</v>
      </c>
      <c r="E107"/>
      <c r="F107"/>
      <c r="G107"/>
      <c r="H107"/>
      <c r="I107"/>
      <c r="J107"/>
      <c r="K107" s="6"/>
      <c r="L107" s="6"/>
      <c r="M107" s="6"/>
      <c r="N107" s="6"/>
      <c r="O107" s="6"/>
      <c r="P107" s="6"/>
      <c r="S107" s="6"/>
    </row>
    <row r="108" spans="1:19" s="12" customFormat="1" x14ac:dyDescent="0.35">
      <c r="A108" s="25" t="s">
        <v>63</v>
      </c>
      <c r="B108" s="25" t="s">
        <v>49</v>
      </c>
      <c r="C108"/>
      <c r="D108" s="26">
        <f>IF(C103="Al",N$48,N$55)</f>
        <v>0.50857940615180453</v>
      </c>
      <c r="E108"/>
      <c r="F108"/>
      <c r="G108"/>
      <c r="H108"/>
      <c r="I108"/>
      <c r="J108"/>
      <c r="K108" s="6"/>
      <c r="L108" s="6"/>
      <c r="M108" s="6"/>
      <c r="N108" s="6"/>
      <c r="O108" s="6"/>
      <c r="P108" s="6"/>
      <c r="S108" s="6"/>
    </row>
    <row r="109" spans="1:19" s="12" customFormat="1" x14ac:dyDescent="0.35">
      <c r="A109" s="25" t="s">
        <v>64</v>
      </c>
      <c r="B109" s="25" t="s">
        <v>16</v>
      </c>
      <c r="C109" t="s">
        <v>27</v>
      </c>
      <c r="D109" s="26">
        <f>IF(C109="Al",N$43,N$50)</f>
        <v>0.42821748477161148</v>
      </c>
      <c r="E109"/>
      <c r="F109"/>
      <c r="G109"/>
      <c r="H109"/>
      <c r="I109"/>
      <c r="J109"/>
      <c r="K109" s="6"/>
      <c r="L109" s="6"/>
      <c r="M109" s="6"/>
      <c r="N109" s="6"/>
      <c r="O109" s="6"/>
      <c r="P109" s="6"/>
      <c r="S109" s="6"/>
    </row>
    <row r="110" spans="1:19" s="12" customFormat="1" x14ac:dyDescent="0.35">
      <c r="A110" s="25" t="s">
        <v>64</v>
      </c>
      <c r="B110" s="25" t="s">
        <v>13</v>
      </c>
      <c r="C110"/>
      <c r="D110" s="26">
        <f>IF(C109="Al",N$44,N$51)</f>
        <v>0.55530426073901928</v>
      </c>
      <c r="E110"/>
      <c r="F110"/>
      <c r="G110"/>
      <c r="H110"/>
      <c r="I110"/>
      <c r="J110"/>
      <c r="K110" s="6"/>
      <c r="L110" s="6"/>
      <c r="M110" s="6"/>
      <c r="N110" s="6"/>
      <c r="O110" s="6"/>
      <c r="P110" s="6"/>
      <c r="S110" s="6"/>
    </row>
    <row r="111" spans="1:19" s="12" customFormat="1" x14ac:dyDescent="0.35">
      <c r="A111" s="25" t="s">
        <v>64</v>
      </c>
      <c r="B111" s="25" t="s">
        <v>14</v>
      </c>
      <c r="C111"/>
      <c r="D111" s="26">
        <f>IF(C109="Al",N$45,N$52)</f>
        <v>0.53854280279231548</v>
      </c>
      <c r="E111"/>
      <c r="F111"/>
      <c r="G111"/>
      <c r="H111"/>
      <c r="I111"/>
      <c r="J111"/>
      <c r="K111" s="6"/>
      <c r="L111" s="6"/>
      <c r="M111" s="6"/>
      <c r="N111" s="6"/>
      <c r="O111" s="6"/>
      <c r="P111" s="6"/>
      <c r="S111" s="6"/>
    </row>
    <row r="112" spans="1:19" s="12" customFormat="1" x14ac:dyDescent="0.35">
      <c r="A112" s="25" t="s">
        <v>64</v>
      </c>
      <c r="B112" s="25" t="s">
        <v>48</v>
      </c>
      <c r="C112"/>
      <c r="D112" s="26">
        <f>IF(C109="Al",N$46,N$53)</f>
        <v>0.46874505158163876</v>
      </c>
      <c r="E112"/>
      <c r="F112"/>
      <c r="G112"/>
      <c r="H112"/>
      <c r="I112"/>
      <c r="J112"/>
      <c r="K112" s="6"/>
      <c r="L112" s="6"/>
      <c r="M112" s="6"/>
      <c r="N112" s="6"/>
      <c r="O112" s="6"/>
      <c r="P112" s="6"/>
      <c r="S112" s="6"/>
    </row>
    <row r="113" spans="1:19" s="12" customFormat="1" x14ac:dyDescent="0.35">
      <c r="A113" s="25" t="s">
        <v>64</v>
      </c>
      <c r="B113" s="25" t="s">
        <v>31</v>
      </c>
      <c r="C113"/>
      <c r="D113" s="26">
        <f>IF(C109="Al",N$47,N$54)</f>
        <v>0.54706713537137552</v>
      </c>
      <c r="E113"/>
      <c r="F113"/>
      <c r="G113"/>
      <c r="H113"/>
      <c r="I113"/>
      <c r="J113"/>
      <c r="K113" s="6"/>
      <c r="L113" s="6"/>
      <c r="M113" s="6"/>
      <c r="N113" s="6"/>
      <c r="O113" s="6"/>
      <c r="P113" s="6"/>
      <c r="S113" s="6"/>
    </row>
    <row r="114" spans="1:19" s="12" customFormat="1" x14ac:dyDescent="0.35">
      <c r="A114" s="25" t="s">
        <v>64</v>
      </c>
      <c r="B114" s="25" t="s">
        <v>49</v>
      </c>
      <c r="C114"/>
      <c r="D114" s="26">
        <f>IF(C109="Al",N$48,N$55)</f>
        <v>0.50857940615180453</v>
      </c>
      <c r="E114"/>
      <c r="F114"/>
      <c r="G114"/>
      <c r="H114"/>
      <c r="I114"/>
      <c r="J114"/>
      <c r="K114" s="6"/>
      <c r="L114" s="6"/>
      <c r="M114" s="6"/>
      <c r="N114" s="6"/>
      <c r="O114" s="6"/>
      <c r="P114" s="6"/>
      <c r="S114" s="6"/>
    </row>
    <row r="115" spans="1:19" s="12" customFormat="1" x14ac:dyDescent="0.35">
      <c r="A115" s="25" t="s">
        <v>65</v>
      </c>
      <c r="B115" s="25" t="s">
        <v>16</v>
      </c>
      <c r="C115" t="s">
        <v>27</v>
      </c>
      <c r="D115" s="26">
        <f>IF(C115="Al",N$43,N$50)</f>
        <v>0.42821748477161148</v>
      </c>
      <c r="E115"/>
      <c r="F115"/>
      <c r="G115"/>
      <c r="H115"/>
      <c r="I115"/>
      <c r="K115" s="6"/>
      <c r="L115" s="6"/>
      <c r="M115" s="6"/>
      <c r="N115" s="21"/>
      <c r="O115" s="36"/>
      <c r="P115" s="19"/>
    </row>
    <row r="116" spans="1:19" s="12" customFormat="1" x14ac:dyDescent="0.35">
      <c r="A116" s="25" t="s">
        <v>65</v>
      </c>
      <c r="B116" s="25" t="s">
        <v>13</v>
      </c>
      <c r="C116"/>
      <c r="D116" s="26">
        <f>IF(C115="Al",N$44,N$51)</f>
        <v>0.55530426073901928</v>
      </c>
      <c r="E116"/>
      <c r="F116"/>
      <c r="G116"/>
      <c r="H116"/>
      <c r="I116"/>
      <c r="K116" s="6"/>
      <c r="L116" s="6"/>
      <c r="M116" s="6"/>
      <c r="N116" s="21"/>
      <c r="P116" s="19"/>
    </row>
    <row r="117" spans="1:19" s="12" customFormat="1" x14ac:dyDescent="0.35">
      <c r="A117" s="25" t="s">
        <v>65</v>
      </c>
      <c r="B117" s="25" t="s">
        <v>14</v>
      </c>
      <c r="C117"/>
      <c r="D117" s="26">
        <f>IF(C115="Al",N$45,N$52)</f>
        <v>0.53854280279231548</v>
      </c>
      <c r="E117"/>
      <c r="F117"/>
      <c r="G117"/>
      <c r="H117"/>
      <c r="I117"/>
      <c r="K117" s="6"/>
      <c r="L117" s="6"/>
      <c r="M117" s="6"/>
      <c r="N117" s="21"/>
      <c r="P117" s="19"/>
    </row>
    <row r="118" spans="1:19" s="12" customFormat="1" x14ac:dyDescent="0.35">
      <c r="A118" s="25" t="s">
        <v>65</v>
      </c>
      <c r="B118" s="25" t="s">
        <v>48</v>
      </c>
      <c r="C118"/>
      <c r="D118" s="26">
        <f>IF(C115="Al",N$46,N$53)</f>
        <v>0.46874505158163876</v>
      </c>
      <c r="E118"/>
      <c r="F118"/>
      <c r="G118"/>
      <c r="H118"/>
      <c r="I118"/>
      <c r="K118" s="6"/>
      <c r="L118" s="6"/>
      <c r="M118" s="6"/>
      <c r="N118" s="21"/>
      <c r="O118" s="6"/>
      <c r="P118" s="19"/>
    </row>
    <row r="119" spans="1:19" s="12" customFormat="1" x14ac:dyDescent="0.35">
      <c r="A119" s="25" t="s">
        <v>65</v>
      </c>
      <c r="B119" s="25" t="s">
        <v>31</v>
      </c>
      <c r="C119"/>
      <c r="D119" s="26">
        <f>IF(C115="Al",N$47,N$54)</f>
        <v>0.54706713537137552</v>
      </c>
      <c r="E119"/>
      <c r="F119"/>
      <c r="G119"/>
      <c r="H119"/>
      <c r="I119"/>
      <c r="K119" s="6"/>
      <c r="L119" s="6"/>
      <c r="M119" s="6"/>
      <c r="N119" s="21"/>
      <c r="O119" s="21"/>
      <c r="P119" s="19"/>
    </row>
    <row r="120" spans="1:19" s="12" customFormat="1" x14ac:dyDescent="0.35">
      <c r="A120" s="25" t="s">
        <v>65</v>
      </c>
      <c r="B120" s="25" t="s">
        <v>49</v>
      </c>
      <c r="C120"/>
      <c r="D120" s="26">
        <f>IF(C115="Al",N$48,N$55)</f>
        <v>0.50857940615180453</v>
      </c>
      <c r="E120"/>
      <c r="F120"/>
      <c r="G120"/>
      <c r="H120"/>
      <c r="I120"/>
      <c r="K120" s="6"/>
      <c r="L120" s="6"/>
      <c r="M120" s="6"/>
      <c r="N120" s="21"/>
      <c r="O120" s="21"/>
      <c r="P120" s="19"/>
    </row>
    <row r="121" spans="1:19" s="12" customFormat="1" x14ac:dyDescent="0.35">
      <c r="A121" s="25" t="s">
        <v>66</v>
      </c>
      <c r="B121" s="25" t="s">
        <v>16</v>
      </c>
      <c r="C121" t="s">
        <v>27</v>
      </c>
      <c r="D121" s="26">
        <f>IF(C121="Al",N$43,N$50)</f>
        <v>0.42821748477161148</v>
      </c>
      <c r="E121"/>
      <c r="F121"/>
      <c r="G121"/>
      <c r="H121"/>
      <c r="I121"/>
      <c r="K121" s="6"/>
      <c r="L121" s="6"/>
      <c r="M121" s="6"/>
    </row>
    <row r="122" spans="1:19" s="12" customFormat="1" x14ac:dyDescent="0.35">
      <c r="A122" s="25" t="s">
        <v>66</v>
      </c>
      <c r="B122" s="25" t="s">
        <v>13</v>
      </c>
      <c r="C122"/>
      <c r="D122" s="26">
        <f>IF(C121="Al",N$44,N$51)</f>
        <v>0.55530426073901928</v>
      </c>
      <c r="E122"/>
      <c r="F122"/>
      <c r="G122"/>
      <c r="H122"/>
      <c r="I122"/>
      <c r="K122" s="6"/>
      <c r="L122" s="6"/>
      <c r="M122" s="6"/>
      <c r="N122" s="21"/>
      <c r="P122" s="19"/>
    </row>
    <row r="123" spans="1:19" s="12" customFormat="1" x14ac:dyDescent="0.35">
      <c r="A123" s="25" t="s">
        <v>66</v>
      </c>
      <c r="B123" s="25" t="s">
        <v>14</v>
      </c>
      <c r="C123"/>
      <c r="D123" s="26">
        <f>IF(C121="Al",N$45,N$52)</f>
        <v>0.53854280279231548</v>
      </c>
      <c r="E123"/>
      <c r="F123"/>
      <c r="G123"/>
      <c r="H123"/>
      <c r="I123"/>
      <c r="K123" s="6"/>
      <c r="L123" s="6"/>
      <c r="M123" s="6"/>
      <c r="N123" s="21"/>
      <c r="P123" s="19"/>
    </row>
    <row r="124" spans="1:19" s="12" customFormat="1" x14ac:dyDescent="0.35">
      <c r="A124" s="25" t="s">
        <v>66</v>
      </c>
      <c r="B124" s="25" t="s">
        <v>48</v>
      </c>
      <c r="C124"/>
      <c r="D124" s="26">
        <f>IF(C121="Al",N$46,N$53)</f>
        <v>0.46874505158163876</v>
      </c>
      <c r="E124"/>
      <c r="F124"/>
      <c r="G124"/>
      <c r="H124"/>
      <c r="I124"/>
      <c r="K124" s="6"/>
      <c r="L124" s="6"/>
      <c r="M124" s="6"/>
      <c r="N124" s="21"/>
      <c r="P124" s="19"/>
    </row>
    <row r="125" spans="1:19" s="12" customFormat="1" x14ac:dyDescent="0.35">
      <c r="A125" s="25" t="s">
        <v>66</v>
      </c>
      <c r="B125" s="25" t="s">
        <v>31</v>
      </c>
      <c r="C125"/>
      <c r="D125" s="26">
        <f>IF(C121="Al",N$47,N$54)</f>
        <v>0.54706713537137552</v>
      </c>
      <c r="E125"/>
      <c r="F125"/>
      <c r="G125"/>
      <c r="H125"/>
      <c r="I125"/>
      <c r="K125" s="6"/>
      <c r="L125" s="6"/>
      <c r="M125" s="6"/>
      <c r="N125" s="21"/>
      <c r="O125" s="21"/>
      <c r="P125" s="19"/>
    </row>
    <row r="126" spans="1:19" s="12" customFormat="1" x14ac:dyDescent="0.35">
      <c r="A126" s="25" t="s">
        <v>66</v>
      </c>
      <c r="B126" s="25" t="s">
        <v>49</v>
      </c>
      <c r="C126"/>
      <c r="D126" s="26">
        <f>IF(C121="Al",N$48,N$55)</f>
        <v>0.50857940615180453</v>
      </c>
      <c r="E126"/>
      <c r="F126"/>
      <c r="G126"/>
      <c r="H126"/>
      <c r="I126"/>
      <c r="K126" s="6"/>
      <c r="L126" s="6"/>
      <c r="M126" s="6"/>
      <c r="N126" s="21"/>
      <c r="P126" s="19"/>
    </row>
    <row r="127" spans="1:19" s="12" customFormat="1" x14ac:dyDescent="0.35">
      <c r="A127" s="25" t="s">
        <v>67</v>
      </c>
      <c r="B127" s="25" t="s">
        <v>16</v>
      </c>
      <c r="C127" t="s">
        <v>27</v>
      </c>
      <c r="D127" s="26">
        <f>IF(C127="Al",N$43,N$50)</f>
        <v>0.42821748477161148</v>
      </c>
      <c r="E127"/>
      <c r="F127"/>
      <c r="G127"/>
      <c r="H127"/>
      <c r="I127"/>
      <c r="K127" s="6"/>
      <c r="L127" s="6"/>
      <c r="M127" s="6"/>
      <c r="N127" s="21"/>
      <c r="O127" s="21"/>
      <c r="P127" s="19"/>
    </row>
    <row r="128" spans="1:19" s="12" customFormat="1" x14ac:dyDescent="0.35">
      <c r="A128" s="25" t="s">
        <v>67</v>
      </c>
      <c r="B128" s="25" t="s">
        <v>13</v>
      </c>
      <c r="C128"/>
      <c r="D128" s="26">
        <f>IF(C127="Al",N$44,N$51)</f>
        <v>0.55530426073901928</v>
      </c>
      <c r="E128"/>
      <c r="F128"/>
      <c r="G128"/>
      <c r="H128"/>
      <c r="I128"/>
      <c r="J128"/>
      <c r="K128" s="6"/>
      <c r="L128" s="6"/>
      <c r="M128" s="6"/>
      <c r="N128" s="6"/>
      <c r="O128" s="6"/>
      <c r="P128" s="6"/>
      <c r="S128" s="6"/>
    </row>
    <row r="129" spans="1:19" s="12" customFormat="1" x14ac:dyDescent="0.35">
      <c r="A129" s="25" t="s">
        <v>67</v>
      </c>
      <c r="B129" s="25" t="s">
        <v>14</v>
      </c>
      <c r="C129"/>
      <c r="D129" s="26">
        <f>IF(C127="Al",N$45,N$52)</f>
        <v>0.53854280279231548</v>
      </c>
      <c r="E129"/>
      <c r="F129"/>
      <c r="G129"/>
      <c r="H129"/>
      <c r="I129"/>
      <c r="J129"/>
      <c r="K129" s="6"/>
      <c r="L129" s="6"/>
      <c r="M129" s="6"/>
      <c r="N129" s="6"/>
      <c r="O129" s="6"/>
      <c r="P129" s="6"/>
      <c r="S129" s="6"/>
    </row>
    <row r="130" spans="1:19" s="12" customFormat="1" x14ac:dyDescent="0.35">
      <c r="A130" s="25" t="s">
        <v>67</v>
      </c>
      <c r="B130" s="25" t="s">
        <v>48</v>
      </c>
      <c r="C130"/>
      <c r="D130" s="26">
        <f>IF(C127="Al",N$46,N$53)</f>
        <v>0.46874505158163876</v>
      </c>
      <c r="E130"/>
      <c r="F130"/>
      <c r="G130"/>
      <c r="H130"/>
      <c r="I130"/>
      <c r="J130"/>
      <c r="K130" s="6"/>
      <c r="L130" s="6"/>
      <c r="M130" s="6"/>
      <c r="N130" s="6"/>
      <c r="O130" s="6"/>
      <c r="P130" s="6"/>
      <c r="S130" s="6"/>
    </row>
    <row r="131" spans="1:19" s="12" customFormat="1" x14ac:dyDescent="0.35">
      <c r="A131" s="25" t="s">
        <v>67</v>
      </c>
      <c r="B131" s="25" t="s">
        <v>31</v>
      </c>
      <c r="C131"/>
      <c r="D131" s="26">
        <f>IF(C127="Al",N$47,N$54)</f>
        <v>0.54706713537137552</v>
      </c>
      <c r="E131"/>
      <c r="F131"/>
      <c r="G131"/>
      <c r="H131"/>
      <c r="I131"/>
      <c r="J131"/>
      <c r="K131" s="6"/>
      <c r="L131" s="6"/>
      <c r="M131" s="6"/>
      <c r="N131" s="6"/>
      <c r="O131" s="6"/>
      <c r="P131" s="6"/>
      <c r="S131" s="6"/>
    </row>
    <row r="132" spans="1:19" s="12" customFormat="1" x14ac:dyDescent="0.35">
      <c r="A132" s="25" t="s">
        <v>67</v>
      </c>
      <c r="B132" s="25" t="s">
        <v>49</v>
      </c>
      <c r="C132"/>
      <c r="D132" s="26">
        <f>IF(C127="Al",N$48,N$55)</f>
        <v>0.50857940615180453</v>
      </c>
      <c r="E132"/>
      <c r="F132"/>
      <c r="G132"/>
      <c r="H132"/>
      <c r="I132"/>
      <c r="J132"/>
      <c r="K132" s="6"/>
      <c r="L132" s="6"/>
      <c r="M132" s="6"/>
      <c r="N132" s="6"/>
      <c r="O132" s="6"/>
      <c r="P132" s="6"/>
      <c r="S132" s="6"/>
    </row>
    <row r="133" spans="1:19" s="12" customFormat="1" x14ac:dyDescent="0.35">
      <c r="A133" s="25" t="s">
        <v>68</v>
      </c>
      <c r="B133" s="25" t="s">
        <v>16</v>
      </c>
      <c r="C133" t="s">
        <v>27</v>
      </c>
      <c r="D133" s="26">
        <f>IF(C133="Al",N$43,N$50)</f>
        <v>0.42821748477161148</v>
      </c>
      <c r="E133"/>
      <c r="F133"/>
      <c r="G133"/>
      <c r="H133"/>
      <c r="I133"/>
      <c r="J133"/>
      <c r="K133" s="6"/>
      <c r="L133" s="6"/>
      <c r="M133" s="6"/>
      <c r="N133" s="6"/>
      <c r="O133" s="6"/>
      <c r="P133" s="6"/>
      <c r="S133" s="6"/>
    </row>
    <row r="134" spans="1:19" s="12" customFormat="1" x14ac:dyDescent="0.35">
      <c r="A134" s="25" t="s">
        <v>68</v>
      </c>
      <c r="B134" s="25" t="s">
        <v>13</v>
      </c>
      <c r="C134"/>
      <c r="D134" s="26">
        <f>IF(C133="Al",N$44,N$51)</f>
        <v>0.55530426073901928</v>
      </c>
      <c r="E134"/>
      <c r="F134"/>
      <c r="G134"/>
      <c r="H134"/>
      <c r="I134"/>
      <c r="J134"/>
      <c r="K134" s="6"/>
      <c r="L134" s="6"/>
      <c r="M134" s="6"/>
      <c r="N134" s="6"/>
      <c r="O134" s="6"/>
      <c r="P134" s="6"/>
      <c r="S134" s="6"/>
    </row>
    <row r="135" spans="1:19" s="12" customFormat="1" x14ac:dyDescent="0.35">
      <c r="A135" s="25" t="s">
        <v>68</v>
      </c>
      <c r="B135" s="25" t="s">
        <v>14</v>
      </c>
      <c r="C135"/>
      <c r="D135" s="26">
        <f>IF(C133="Al",N$45,N$52)</f>
        <v>0.53854280279231548</v>
      </c>
      <c r="E135"/>
      <c r="F135"/>
      <c r="G135"/>
      <c r="H135"/>
      <c r="I135"/>
      <c r="J135"/>
      <c r="K135" s="6"/>
      <c r="L135" s="6"/>
      <c r="M135" s="6"/>
      <c r="N135" s="6"/>
      <c r="O135" s="6"/>
      <c r="P135" s="6"/>
      <c r="S135" s="6"/>
    </row>
    <row r="136" spans="1:19" s="12" customFormat="1" x14ac:dyDescent="0.35">
      <c r="A136" s="25" t="s">
        <v>68</v>
      </c>
      <c r="B136" s="25" t="s">
        <v>48</v>
      </c>
      <c r="C136"/>
      <c r="D136" s="26">
        <f>IF(C133="Al",N$46,N$53)</f>
        <v>0.46874505158163876</v>
      </c>
      <c r="E136"/>
      <c r="F136"/>
      <c r="G136"/>
      <c r="H136"/>
      <c r="I136"/>
      <c r="J136"/>
      <c r="K136" s="6"/>
      <c r="L136" s="6"/>
      <c r="M136" s="6"/>
      <c r="N136" s="6"/>
      <c r="O136" s="6"/>
      <c r="P136" s="6"/>
      <c r="S136" s="6"/>
    </row>
    <row r="137" spans="1:19" s="12" customFormat="1" x14ac:dyDescent="0.35">
      <c r="A137" s="25" t="s">
        <v>68</v>
      </c>
      <c r="B137" s="25" t="s">
        <v>31</v>
      </c>
      <c r="C137"/>
      <c r="D137" s="26">
        <f>IF(C133="Al",N$47,N$54)</f>
        <v>0.54706713537137552</v>
      </c>
      <c r="E137"/>
      <c r="F137"/>
      <c r="G137"/>
      <c r="H137"/>
      <c r="I137"/>
      <c r="J137"/>
      <c r="K137" s="6"/>
      <c r="L137" s="6"/>
      <c r="M137" s="6"/>
      <c r="N137" s="6"/>
      <c r="O137" s="6"/>
      <c r="P137" s="6"/>
      <c r="S137" s="6"/>
    </row>
    <row r="138" spans="1:19" s="12" customFormat="1" x14ac:dyDescent="0.35">
      <c r="A138" s="25" t="s">
        <v>68</v>
      </c>
      <c r="B138" s="25" t="s">
        <v>49</v>
      </c>
      <c r="C138"/>
      <c r="D138" s="26">
        <f>IF(C133="Al",N$48,N$55)</f>
        <v>0.50857940615180453</v>
      </c>
      <c r="E138"/>
      <c r="F138"/>
      <c r="G138"/>
      <c r="H138"/>
      <c r="I138"/>
      <c r="J138"/>
      <c r="K138" s="6"/>
      <c r="L138" s="6"/>
      <c r="M138" s="6"/>
      <c r="N138" s="6"/>
      <c r="O138" s="6"/>
      <c r="P138" s="6"/>
      <c r="S138" s="6"/>
    </row>
    <row r="139" spans="1:19" s="12" customFormat="1" x14ac:dyDescent="0.35">
      <c r="A139" s="25" t="s">
        <v>69</v>
      </c>
      <c r="B139" s="25" t="s">
        <v>16</v>
      </c>
      <c r="C139" t="s">
        <v>27</v>
      </c>
      <c r="D139" s="26">
        <f>IF(C139="Al",N$43,N$50)</f>
        <v>0.42821748477161148</v>
      </c>
      <c r="E139"/>
      <c r="F139"/>
      <c r="G139"/>
      <c r="H139"/>
      <c r="I139"/>
      <c r="J139"/>
      <c r="K139" s="6"/>
      <c r="L139" s="6"/>
      <c r="M139" s="6"/>
      <c r="N139" s="6"/>
      <c r="O139" s="6"/>
      <c r="P139" s="6"/>
      <c r="S139" s="6"/>
    </row>
    <row r="140" spans="1:19" s="12" customFormat="1" x14ac:dyDescent="0.35">
      <c r="A140" s="25" t="s">
        <v>69</v>
      </c>
      <c r="B140" s="25" t="s">
        <v>13</v>
      </c>
      <c r="C140"/>
      <c r="D140" s="26">
        <f>IF(C139="Al",N$44,N$51)</f>
        <v>0.55530426073901928</v>
      </c>
      <c r="E140"/>
      <c r="F140"/>
      <c r="G140"/>
      <c r="H140"/>
      <c r="I140"/>
      <c r="J140"/>
      <c r="K140" s="6"/>
      <c r="L140" s="6"/>
      <c r="M140" s="6"/>
      <c r="N140" s="6"/>
      <c r="O140" s="6"/>
      <c r="P140" s="6"/>
      <c r="S140" s="6"/>
    </row>
    <row r="141" spans="1:19" s="12" customFormat="1" x14ac:dyDescent="0.35">
      <c r="A141" s="25" t="s">
        <v>69</v>
      </c>
      <c r="B141" s="25" t="s">
        <v>14</v>
      </c>
      <c r="C141"/>
      <c r="D141" s="26">
        <f>IF(C139="Al",N$45,N$52)</f>
        <v>0.53854280279231548</v>
      </c>
      <c r="E141"/>
      <c r="F141"/>
      <c r="G141"/>
      <c r="H141"/>
      <c r="I141"/>
      <c r="J141"/>
      <c r="K141"/>
      <c r="L141"/>
      <c r="M141"/>
      <c r="N141"/>
      <c r="O141"/>
      <c r="P141"/>
      <c r="S141"/>
    </row>
    <row r="142" spans="1:19" s="12" customFormat="1" x14ac:dyDescent="0.35">
      <c r="A142" s="25" t="s">
        <v>69</v>
      </c>
      <c r="B142" s="25" t="s">
        <v>48</v>
      </c>
      <c r="C142"/>
      <c r="D142" s="26">
        <f>IF(C139="Al",N$46,N$53)</f>
        <v>0.46874505158163876</v>
      </c>
      <c r="E142"/>
      <c r="F142"/>
      <c r="G142"/>
      <c r="H142"/>
      <c r="I142"/>
      <c r="J142"/>
      <c r="K142"/>
      <c r="L142"/>
      <c r="M142"/>
      <c r="N142"/>
      <c r="O142"/>
      <c r="P142"/>
      <c r="S142"/>
    </row>
    <row r="143" spans="1:19" s="12" customFormat="1" x14ac:dyDescent="0.35">
      <c r="A143" s="25" t="s">
        <v>69</v>
      </c>
      <c r="B143" s="25" t="s">
        <v>31</v>
      </c>
      <c r="C143"/>
      <c r="D143" s="26">
        <f>IF(C139="Al",N$47,N$54)</f>
        <v>0.54706713537137552</v>
      </c>
      <c r="E143"/>
      <c r="F143"/>
      <c r="G143"/>
      <c r="H143"/>
      <c r="I143"/>
      <c r="J143"/>
      <c r="K143"/>
      <c r="L143"/>
      <c r="M143"/>
      <c r="N143"/>
      <c r="O143"/>
      <c r="P143"/>
      <c r="S143"/>
    </row>
    <row r="144" spans="1:19" s="12" customFormat="1" x14ac:dyDescent="0.35">
      <c r="A144" s="25" t="s">
        <v>69</v>
      </c>
      <c r="B144" s="25" t="s">
        <v>49</v>
      </c>
      <c r="C144"/>
      <c r="D144" s="26">
        <f>IF(C139="Al",N$48,N$55)</f>
        <v>0.50857940615180453</v>
      </c>
      <c r="E144"/>
      <c r="F144"/>
      <c r="G144"/>
      <c r="H144"/>
      <c r="I144"/>
      <c r="J144"/>
      <c r="K144"/>
      <c r="L144"/>
      <c r="M144"/>
      <c r="N144"/>
      <c r="O144"/>
      <c r="P144"/>
      <c r="S144"/>
    </row>
    <row r="145" spans="1:19" s="12" customFormat="1" x14ac:dyDescent="0.35">
      <c r="A145" s="25" t="s">
        <v>70</v>
      </c>
      <c r="B145" s="25" t="s">
        <v>16</v>
      </c>
      <c r="C145" t="s">
        <v>27</v>
      </c>
      <c r="D145" s="26">
        <f>IF(C145="Al",N$43,N$50)</f>
        <v>0.42821748477161148</v>
      </c>
      <c r="E145"/>
      <c r="F145"/>
      <c r="G145"/>
      <c r="H145"/>
      <c r="I145"/>
      <c r="J145"/>
      <c r="K145"/>
      <c r="L145"/>
      <c r="M145"/>
      <c r="N145"/>
      <c r="O145"/>
      <c r="P145"/>
      <c r="S145"/>
    </row>
    <row r="146" spans="1:19" s="12" customFormat="1" x14ac:dyDescent="0.35">
      <c r="A146" s="25" t="s">
        <v>70</v>
      </c>
      <c r="B146" s="25" t="s">
        <v>13</v>
      </c>
      <c r="C146"/>
      <c r="D146" s="26">
        <f>IF(C145="Al",N$44,N$51)</f>
        <v>0.55530426073901928</v>
      </c>
      <c r="E146"/>
      <c r="F146"/>
      <c r="G146"/>
      <c r="H146"/>
      <c r="I146"/>
      <c r="J146"/>
      <c r="K146"/>
      <c r="L146"/>
      <c r="M146"/>
      <c r="N146"/>
      <c r="O146"/>
      <c r="P146"/>
      <c r="S146"/>
    </row>
    <row r="147" spans="1:19" s="12" customFormat="1" x14ac:dyDescent="0.35">
      <c r="A147" s="25" t="s">
        <v>70</v>
      </c>
      <c r="B147" s="25" t="s">
        <v>14</v>
      </c>
      <c r="C147"/>
      <c r="D147" s="26">
        <f>IF(C145="Al",N$45,N$52)</f>
        <v>0.53854280279231548</v>
      </c>
      <c r="E147"/>
      <c r="F147"/>
      <c r="G147"/>
      <c r="H147"/>
      <c r="I147"/>
      <c r="J147"/>
      <c r="K147"/>
      <c r="L147"/>
      <c r="M147"/>
      <c r="N147"/>
      <c r="O147"/>
      <c r="P147"/>
      <c r="S147"/>
    </row>
    <row r="148" spans="1:19" s="12" customFormat="1" x14ac:dyDescent="0.35">
      <c r="A148" s="25" t="s">
        <v>70</v>
      </c>
      <c r="B148" s="25" t="s">
        <v>48</v>
      </c>
      <c r="C148"/>
      <c r="D148" s="26">
        <f>IF(C145="Al",N$46,N$53)</f>
        <v>0.46874505158163876</v>
      </c>
      <c r="E148"/>
      <c r="F148"/>
      <c r="G148"/>
      <c r="H148"/>
      <c r="I148"/>
      <c r="J148"/>
      <c r="K148"/>
      <c r="L148"/>
      <c r="M148"/>
      <c r="N148"/>
      <c r="O148"/>
      <c r="P148"/>
      <c r="S148"/>
    </row>
    <row r="149" spans="1:19" s="12" customFormat="1" x14ac:dyDescent="0.35">
      <c r="A149" s="25" t="s">
        <v>70</v>
      </c>
      <c r="B149" s="25" t="s">
        <v>31</v>
      </c>
      <c r="C149"/>
      <c r="D149" s="26">
        <f>IF(C145="Al",N$47,N$54)</f>
        <v>0.54706713537137552</v>
      </c>
      <c r="E149"/>
      <c r="F149" t="s">
        <v>27</v>
      </c>
      <c r="G149">
        <f>COUNTIF(C43:C150,"Al")</f>
        <v>18</v>
      </c>
      <c r="H149" t="e">
        <f>G149/G150</f>
        <v>#DIV/0!</v>
      </c>
      <c r="I149"/>
      <c r="J149"/>
      <c r="K149"/>
      <c r="L149"/>
      <c r="M149"/>
      <c r="N149"/>
      <c r="O149"/>
      <c r="P149"/>
      <c r="S149"/>
    </row>
    <row r="150" spans="1:19" s="12" customFormat="1" x14ac:dyDescent="0.35">
      <c r="A150" s="25" t="s">
        <v>70</v>
      </c>
      <c r="B150" s="25" t="s">
        <v>49</v>
      </c>
      <c r="C150"/>
      <c r="D150" s="26">
        <f>IF(C145="Al",N$48,N$55)</f>
        <v>0.50857940615180453</v>
      </c>
      <c r="E150"/>
      <c r="F150" t="s">
        <v>28</v>
      </c>
      <c r="G150">
        <f>COUNTIF(C43:C150,"Mg")</f>
        <v>0</v>
      </c>
      <c r="H150" t="e">
        <f>(G150/G149)*H149</f>
        <v>#DIV/0!</v>
      </c>
      <c r="I150"/>
      <c r="J150"/>
      <c r="K150"/>
      <c r="L150"/>
      <c r="M150"/>
      <c r="N150"/>
      <c r="O150"/>
      <c r="P150"/>
      <c r="S150"/>
    </row>
    <row r="151" spans="1:19" s="12" customFormat="1" x14ac:dyDescent="0.35">
      <c r="A151" s="27" t="s">
        <v>6</v>
      </c>
      <c r="B151" s="27" t="s">
        <v>15</v>
      </c>
      <c r="C151" t="s">
        <v>168</v>
      </c>
      <c r="D151" s="28">
        <f>IF(C$151="Al",O$151,IF(C$151="Ti",O$156,O$161))</f>
        <v>0.87635051767912331</v>
      </c>
      <c r="E151"/>
      <c r="F151"/>
      <c r="G151"/>
      <c r="H151"/>
      <c r="I151"/>
      <c r="J151"/>
      <c r="K151"/>
      <c r="L151"/>
      <c r="M151" t="s">
        <v>27</v>
      </c>
      <c r="N151" t="s">
        <v>24</v>
      </c>
      <c r="O151" s="21">
        <f>Q151+R151</f>
        <v>0.64840106217974591</v>
      </c>
      <c r="Q151" s="21">
        <v>0.52840106217974592</v>
      </c>
      <c r="R151">
        <v>0.12</v>
      </c>
      <c r="S151"/>
    </row>
    <row r="152" spans="1:19" s="12" customFormat="1" x14ac:dyDescent="0.35">
      <c r="A152" s="27" t="s">
        <v>6</v>
      </c>
      <c r="B152" s="27" t="s">
        <v>10</v>
      </c>
      <c r="C152"/>
      <c r="D152" s="28">
        <f>IF(C$151="Al",O$152,IF(C$151="Ti",O$157,O$162))</f>
        <v>0.60356836461195562</v>
      </c>
      <c r="E152"/>
      <c r="F152"/>
      <c r="G152"/>
      <c r="H152"/>
      <c r="I152"/>
      <c r="J152"/>
      <c r="K152"/>
      <c r="L152"/>
      <c r="M152"/>
      <c r="N152" t="s">
        <v>23</v>
      </c>
      <c r="O152" s="21">
        <f t="shared" ref="O152:O154" si="3">Q152+R152</f>
        <v>0.4402257070837613</v>
      </c>
      <c r="Q152" s="21">
        <v>0.52622570708376126</v>
      </c>
      <c r="R152">
        <v>-8.5999999999999993E-2</v>
      </c>
      <c r="S152"/>
    </row>
    <row r="153" spans="1:19" s="12" customFormat="1" x14ac:dyDescent="0.35">
      <c r="A153" s="27" t="s">
        <v>6</v>
      </c>
      <c r="B153" s="27" t="s">
        <v>10</v>
      </c>
      <c r="C153"/>
      <c r="D153" s="28">
        <f t="shared" ref="D153" si="4">IF(C$151="Al",O$152,IF(C$151="Ti",O$157,O$162))</f>
        <v>0.60356836461195562</v>
      </c>
      <c r="E153"/>
      <c r="F153"/>
      <c r="G153"/>
      <c r="H153"/>
      <c r="I153"/>
      <c r="J153"/>
      <c r="K153"/>
      <c r="L153"/>
      <c r="M153"/>
      <c r="N153" t="s">
        <v>25</v>
      </c>
      <c r="O153" s="21">
        <f t="shared" si="3"/>
        <v>0.38356894373658096</v>
      </c>
      <c r="Q153" s="21">
        <v>0.39356894373658097</v>
      </c>
      <c r="R153">
        <v>-0.01</v>
      </c>
      <c r="S153"/>
    </row>
    <row r="154" spans="1:19" s="12" customFormat="1" x14ac:dyDescent="0.35">
      <c r="A154" s="27" t="s">
        <v>6</v>
      </c>
      <c r="B154" s="27" t="s">
        <v>16</v>
      </c>
      <c r="C154"/>
      <c r="D154" s="28">
        <f>IF(C$151="Al",O$153,IF(C$151="Ti",O$158,O$163))</f>
        <v>0.51320209133647521</v>
      </c>
      <c r="E154"/>
      <c r="F154"/>
      <c r="G154"/>
      <c r="H154"/>
      <c r="I154"/>
      <c r="J154"/>
      <c r="K154"/>
      <c r="L154"/>
      <c r="M154"/>
      <c r="N154" t="s">
        <v>26</v>
      </c>
      <c r="O154" s="21">
        <f t="shared" si="3"/>
        <v>0.52088961752645224</v>
      </c>
      <c r="P154" s="21">
        <f>O151+O152+O152+O153+O154+O154</f>
        <v>2.9542006551367539</v>
      </c>
      <c r="Q154" s="21">
        <v>0.52088961752645224</v>
      </c>
      <c r="S154"/>
    </row>
    <row r="155" spans="1:19" s="12" customFormat="1" x14ac:dyDescent="0.35">
      <c r="A155" s="27" t="s">
        <v>6</v>
      </c>
      <c r="B155" s="27" t="s">
        <v>13</v>
      </c>
      <c r="C155"/>
      <c r="D155" s="28">
        <f>IF(C$151="Al",O$154,IF(C$151="Ti",O$159,O$164))</f>
        <v>0.68674237159154361</v>
      </c>
      <c r="E155"/>
      <c r="F155"/>
      <c r="G155"/>
      <c r="H155"/>
      <c r="I155"/>
      <c r="J155"/>
      <c r="K155"/>
      <c r="L155"/>
      <c r="M155"/>
      <c r="N155"/>
      <c r="O155" s="3">
        <f>O151+O152+O152+O153+O154+O154</f>
        <v>2.9542006551367539</v>
      </c>
      <c r="S155"/>
    </row>
    <row r="156" spans="1:19" s="12" customFormat="1" x14ac:dyDescent="0.35">
      <c r="A156" s="27" t="s">
        <v>6</v>
      </c>
      <c r="B156" s="27" t="s">
        <v>13</v>
      </c>
      <c r="C156"/>
      <c r="D156" s="28">
        <f>IF(C$151="Al",O$154,IF(C$151="Ti",O$159,O$164))</f>
        <v>0.68674237159154361</v>
      </c>
      <c r="E156"/>
      <c r="F156"/>
      <c r="G156"/>
      <c r="H156"/>
      <c r="I156"/>
      <c r="J156"/>
      <c r="K156"/>
      <c r="L156"/>
      <c r="M156" t="s">
        <v>168</v>
      </c>
      <c r="N156" t="s">
        <v>24</v>
      </c>
      <c r="O156" s="21">
        <f>Q156+R156</f>
        <v>0.87635051767912331</v>
      </c>
      <c r="Q156" s="21">
        <f>S156*2</f>
        <v>0.69635051767912326</v>
      </c>
      <c r="R156">
        <v>0.18</v>
      </c>
      <c r="S156" s="21">
        <v>0.34817525883956163</v>
      </c>
    </row>
    <row r="157" spans="1:19" s="12" customFormat="1" x14ac:dyDescent="0.35">
      <c r="A157" s="27" t="s">
        <v>8</v>
      </c>
      <c r="B157" s="27" t="s">
        <v>15</v>
      </c>
      <c r="C157" t="s">
        <v>28</v>
      </c>
      <c r="D157" s="28">
        <f>IF(C$157="Al",O$151,IF(C$157="Ti",O$156,O$161))</f>
        <v>0.37848809321866417</v>
      </c>
      <c r="E157"/>
      <c r="F157"/>
      <c r="G157"/>
      <c r="H157"/>
      <c r="I157"/>
      <c r="J157"/>
      <c r="K157"/>
      <c r="L157"/>
      <c r="M157"/>
      <c r="N157" t="s">
        <v>23</v>
      </c>
      <c r="O157" s="21">
        <f t="shared" ref="O157:O159" si="5">Q157+R157</f>
        <v>0.60356836461195562</v>
      </c>
      <c r="Q157" s="21">
        <f t="shared" ref="Q157:Q159" si="6">S157*2</f>
        <v>0.69356836461195559</v>
      </c>
      <c r="R157">
        <v>-0.09</v>
      </c>
      <c r="S157" s="21">
        <v>0.3467841823059778</v>
      </c>
    </row>
    <row r="158" spans="1:19" s="12" customFormat="1" x14ac:dyDescent="0.35">
      <c r="A158" s="27" t="s">
        <v>8</v>
      </c>
      <c r="B158" s="27" t="s">
        <v>10</v>
      </c>
      <c r="C158"/>
      <c r="D158" s="28">
        <f>IF(C$157="Al",O$152,IF(C$157="Ti",O$157,O$162))</f>
        <v>0.34707249094584169</v>
      </c>
      <c r="E158"/>
      <c r="F158"/>
      <c r="G158"/>
      <c r="H158"/>
      <c r="I158"/>
      <c r="J158"/>
      <c r="K158"/>
      <c r="L158"/>
      <c r="M158"/>
      <c r="N158" t="s">
        <v>25</v>
      </c>
      <c r="O158" s="21">
        <f t="shared" si="5"/>
        <v>0.51320209133647521</v>
      </c>
      <c r="Q158" s="21">
        <f t="shared" si="6"/>
        <v>0.52320209133647522</v>
      </c>
      <c r="R158">
        <v>-0.01</v>
      </c>
      <c r="S158" s="21">
        <v>0.26160104566823761</v>
      </c>
    </row>
    <row r="159" spans="1:19" s="12" customFormat="1" x14ac:dyDescent="0.35">
      <c r="A159" s="27" t="s">
        <v>8</v>
      </c>
      <c r="B159" s="27" t="s">
        <v>10</v>
      </c>
      <c r="C159"/>
      <c r="D159" s="28">
        <f>IF(C$157="Al",O$152,IF(C$157="Ti",O$157,O$162))</f>
        <v>0.34707249094584169</v>
      </c>
      <c r="E159"/>
      <c r="F159"/>
      <c r="G159"/>
      <c r="H159"/>
      <c r="I159"/>
      <c r="J159"/>
      <c r="K159"/>
      <c r="L159"/>
      <c r="M159"/>
      <c r="N159" t="s">
        <v>26</v>
      </c>
      <c r="O159" s="21">
        <f t="shared" si="5"/>
        <v>0.68674237159154361</v>
      </c>
      <c r="P159" s="21">
        <f>O156+O157+O157+O158+O159+O159</f>
        <v>3.9701740814225968</v>
      </c>
      <c r="Q159" s="21">
        <f t="shared" si="6"/>
        <v>0.68674237159154361</v>
      </c>
      <c r="S159" s="21">
        <v>0.3433711857957718</v>
      </c>
    </row>
    <row r="160" spans="1:19" x14ac:dyDescent="0.35">
      <c r="A160" s="27" t="s">
        <v>8</v>
      </c>
      <c r="B160" s="27" t="s">
        <v>16</v>
      </c>
      <c r="D160" s="28">
        <f>IF(C$157="Al",O$153,IF(C$157="Ti",O$158,O$163))</f>
        <v>0.24058516977425107</v>
      </c>
      <c r="M160" s="6"/>
      <c r="N160" s="6"/>
      <c r="O160" s="3">
        <f>O156+O157+O157+O158+O159+O159</f>
        <v>3.9701740814225968</v>
      </c>
    </row>
    <row r="161" spans="1:22" x14ac:dyDescent="0.35">
      <c r="A161" s="27" t="s">
        <v>8</v>
      </c>
      <c r="B161" s="27" t="s">
        <v>13</v>
      </c>
      <c r="D161" s="28">
        <f>IF(C$157="Al",O$154,IF(C$157="Ti",O$159,O$164))</f>
        <v>0.34359972445887954</v>
      </c>
      <c r="M161" t="s">
        <v>29</v>
      </c>
      <c r="N161" t="s">
        <v>24</v>
      </c>
      <c r="O161" s="21">
        <f>Q161+R161</f>
        <v>0.37848809321866417</v>
      </c>
      <c r="Q161" s="21">
        <v>0.34848809321866414</v>
      </c>
      <c r="R161">
        <v>0.03</v>
      </c>
    </row>
    <row r="162" spans="1:22" x14ac:dyDescent="0.35">
      <c r="A162" s="27" t="s">
        <v>8</v>
      </c>
      <c r="B162" s="27" t="s">
        <v>13</v>
      </c>
      <c r="D162" s="28">
        <f>IF(C$157="Al",O$154,IF(C$157="Ti",O$159,O$164))</f>
        <v>0.34359972445887954</v>
      </c>
      <c r="N162" t="s">
        <v>23</v>
      </c>
      <c r="O162" s="21">
        <f t="shared" ref="O162:O164" si="7">Q162+R162</f>
        <v>0.34707249094584169</v>
      </c>
      <c r="Q162" s="21">
        <v>0.34707249094584169</v>
      </c>
    </row>
    <row r="163" spans="1:22" x14ac:dyDescent="0.35">
      <c r="A163" s="27" t="s">
        <v>71</v>
      </c>
      <c r="B163" s="27" t="s">
        <v>15</v>
      </c>
      <c r="C163" t="s">
        <v>28</v>
      </c>
      <c r="D163" s="28">
        <f>IF(C$163="Al",O$151,IF(C$163="Ti",O$156,O$161))</f>
        <v>0.37848809321866417</v>
      </c>
      <c r="N163" t="s">
        <v>25</v>
      </c>
      <c r="O163" s="21">
        <f t="shared" si="7"/>
        <v>0.24058516977425107</v>
      </c>
      <c r="Q163" s="21">
        <v>0.26058516977425106</v>
      </c>
      <c r="R163">
        <v>-0.02</v>
      </c>
    </row>
    <row r="164" spans="1:22" x14ac:dyDescent="0.35">
      <c r="A164" s="27" t="s">
        <v>71</v>
      </c>
      <c r="B164" s="27" t="s">
        <v>10</v>
      </c>
      <c r="D164" s="28">
        <f>IF(C$163="Al",O$152,IF(C$163="Ti",O$157,O$162))</f>
        <v>0.34707249094584169</v>
      </c>
      <c r="N164" t="s">
        <v>26</v>
      </c>
      <c r="O164" s="21">
        <f t="shared" si="7"/>
        <v>0.34359972445887954</v>
      </c>
      <c r="Q164" s="21">
        <v>0.34359972445887954</v>
      </c>
    </row>
    <row r="165" spans="1:22" x14ac:dyDescent="0.35">
      <c r="A165" s="27" t="s">
        <v>71</v>
      </c>
      <c r="B165" s="27" t="s">
        <v>10</v>
      </c>
      <c r="D165" s="28">
        <f>IF(C$163="Al",O$152,IF(C$163="Ti",O$157,O$162))</f>
        <v>0.34707249094584169</v>
      </c>
      <c r="O165" s="3">
        <f>O161+O162+O162+O163+O164+O164</f>
        <v>2.0004176938023575</v>
      </c>
    </row>
    <row r="166" spans="1:22" x14ac:dyDescent="0.35">
      <c r="A166" s="27" t="s">
        <v>71</v>
      </c>
      <c r="B166" s="27" t="s">
        <v>16</v>
      </c>
      <c r="D166" s="28">
        <f>IF(C$163="Al",O$153,IF(C$163="Ti",O$158,O$163))</f>
        <v>0.24058516977425107</v>
      </c>
    </row>
    <row r="167" spans="1:22" x14ac:dyDescent="0.35">
      <c r="A167" s="27" t="s">
        <v>71</v>
      </c>
      <c r="B167" s="27" t="s">
        <v>13</v>
      </c>
      <c r="D167" s="28">
        <f>IF(C$163="Al",O$154,IF(C$163="Ti",O$159,O$164))</f>
        <v>0.34359972445887954</v>
      </c>
    </row>
    <row r="168" spans="1:22" x14ac:dyDescent="0.35">
      <c r="A168" s="27" t="s">
        <v>71</v>
      </c>
      <c r="B168" s="27" t="s">
        <v>13</v>
      </c>
      <c r="D168" s="28">
        <f>IF(C$163="Al",O$154,IF(C$163="Ti",O$159,O$164))</f>
        <v>0.34359972445887954</v>
      </c>
      <c r="U168">
        <f>T172</f>
        <v>0.82966835313527709</v>
      </c>
    </row>
    <row r="169" spans="1:22" x14ac:dyDescent="0.35">
      <c r="A169" s="30" t="s">
        <v>72</v>
      </c>
      <c r="B169" s="30" t="s">
        <v>10</v>
      </c>
      <c r="C169" t="s">
        <v>19</v>
      </c>
      <c r="D169" s="31">
        <f>O169</f>
        <v>0.14430712016577937</v>
      </c>
      <c r="N169" s="30" t="s">
        <v>10</v>
      </c>
      <c r="O169" s="31">
        <f>Q169+R169</f>
        <v>0.14430712016577937</v>
      </c>
      <c r="Q169" s="31">
        <f>S169</f>
        <v>0.12430712016577937</v>
      </c>
      <c r="R169">
        <v>0.02</v>
      </c>
      <c r="S169">
        <f>T169/T172*U169</f>
        <v>0.12430712016577937</v>
      </c>
      <c r="T169">
        <v>0.12430712016577938</v>
      </c>
      <c r="U169">
        <f>U$168</f>
        <v>0.82966835313527709</v>
      </c>
      <c r="V169">
        <v>0.1513598388899787</v>
      </c>
    </row>
    <row r="170" spans="1:22" x14ac:dyDescent="0.35">
      <c r="A170" s="30" t="s">
        <v>72</v>
      </c>
      <c r="B170" s="30" t="s">
        <v>10</v>
      </c>
      <c r="D170" s="31">
        <f t="shared" ref="D170:D177" si="8">O170</f>
        <v>0.15930712016577936</v>
      </c>
      <c r="N170" s="30" t="s">
        <v>10</v>
      </c>
      <c r="O170" s="31">
        <f t="shared" ref="O170:O177" si="9">Q170+R170</f>
        <v>0.15930712016577936</v>
      </c>
      <c r="Q170" s="31">
        <f>S169</f>
        <v>0.12430712016577937</v>
      </c>
      <c r="R170">
        <v>3.5000000000000003E-2</v>
      </c>
      <c r="S170">
        <f>T170/T172*U170</f>
        <v>6.7945618680230732E-2</v>
      </c>
      <c r="T170">
        <v>6.7945618680230732E-2</v>
      </c>
      <c r="U170">
        <f t="shared" ref="U170:U171" si="10">U$168</f>
        <v>0.82966835313527709</v>
      </c>
      <c r="V170">
        <v>6.8010359617383692E-2</v>
      </c>
    </row>
    <row r="171" spans="1:22" x14ac:dyDescent="0.35">
      <c r="A171" s="30" t="s">
        <v>72</v>
      </c>
      <c r="B171" s="30" t="s">
        <v>10</v>
      </c>
      <c r="D171" s="31">
        <f t="shared" si="8"/>
        <v>0.14430712016577937</v>
      </c>
      <c r="N171" s="30" t="s">
        <v>10</v>
      </c>
      <c r="O171" s="31">
        <f t="shared" si="9"/>
        <v>0.14430712016577937</v>
      </c>
      <c r="Q171" s="31">
        <f>S169</f>
        <v>0.12430712016577937</v>
      </c>
      <c r="R171">
        <v>0.02</v>
      </c>
      <c r="S171">
        <f>T171/T172*U171</f>
        <v>8.4303378865748901E-2</v>
      </c>
      <c r="T171">
        <v>8.4303378865748901E-2</v>
      </c>
      <c r="U171">
        <f t="shared" si="10"/>
        <v>0.82966835313527709</v>
      </c>
      <c r="V171">
        <v>8.326605751031893E-2</v>
      </c>
    </row>
    <row r="172" spans="1:22" x14ac:dyDescent="0.35">
      <c r="A172" s="30" t="s">
        <v>73</v>
      </c>
      <c r="B172" s="30" t="s">
        <v>11</v>
      </c>
      <c r="D172" s="31">
        <f t="shared" si="8"/>
        <v>6.8445618680230733E-2</v>
      </c>
      <c r="N172" s="30" t="s">
        <v>11</v>
      </c>
      <c r="O172" s="31">
        <f t="shared" si="9"/>
        <v>6.8445618680230733E-2</v>
      </c>
      <c r="Q172" s="31">
        <f>S170</f>
        <v>6.7945618680230732E-2</v>
      </c>
      <c r="R172">
        <v>5.0000000000000001E-4</v>
      </c>
      <c r="T172">
        <f>T169+T169+T169+T170+T170+T170+T171+T171+T171</f>
        <v>0.82966835313527709</v>
      </c>
      <c r="V172">
        <f>V169+V169+V169+V170+V170+V170+V171+V171+V171</f>
        <v>0.90790876805304377</v>
      </c>
    </row>
    <row r="173" spans="1:22" x14ac:dyDescent="0.35">
      <c r="A173" s="30" t="s">
        <v>73</v>
      </c>
      <c r="B173" s="30" t="s">
        <v>11</v>
      </c>
      <c r="D173" s="31">
        <f t="shared" si="8"/>
        <v>6.8445618680230733E-2</v>
      </c>
      <c r="N173" s="30" t="s">
        <v>11</v>
      </c>
      <c r="O173" s="31">
        <f t="shared" si="9"/>
        <v>6.8445618680230733E-2</v>
      </c>
      <c r="Q173" s="31">
        <f>S170</f>
        <v>6.7945618680230732E-2</v>
      </c>
      <c r="R173">
        <v>5.0000000000000001E-4</v>
      </c>
    </row>
    <row r="174" spans="1:22" x14ac:dyDescent="0.35">
      <c r="A174" s="30" t="s">
        <v>73</v>
      </c>
      <c r="B174" s="30" t="s">
        <v>11</v>
      </c>
      <c r="D174" s="31">
        <f t="shared" si="8"/>
        <v>6.8445618680230733E-2</v>
      </c>
      <c r="N174" s="30" t="s">
        <v>11</v>
      </c>
      <c r="O174" s="31">
        <f t="shared" si="9"/>
        <v>6.8445618680230733E-2</v>
      </c>
      <c r="Q174" s="31">
        <f>S170</f>
        <v>6.7945618680230732E-2</v>
      </c>
      <c r="R174">
        <v>5.0000000000000001E-4</v>
      </c>
    </row>
    <row r="175" spans="1:22" x14ac:dyDescent="0.35">
      <c r="A175" s="30" t="s">
        <v>73</v>
      </c>
      <c r="B175" s="30" t="s">
        <v>12</v>
      </c>
      <c r="D175" s="31">
        <f t="shared" si="8"/>
        <v>8.7603378865748899E-2</v>
      </c>
      <c r="N175" s="30" t="s">
        <v>12</v>
      </c>
      <c r="O175" s="31">
        <f t="shared" si="9"/>
        <v>8.7603378865748899E-2</v>
      </c>
      <c r="Q175" s="31">
        <f>S171</f>
        <v>8.4303378865748901E-2</v>
      </c>
      <c r="R175">
        <v>3.3E-3</v>
      </c>
    </row>
    <row r="176" spans="1:22" x14ac:dyDescent="0.35">
      <c r="A176" s="30" t="s">
        <v>73</v>
      </c>
      <c r="B176" s="30" t="s">
        <v>12</v>
      </c>
      <c r="D176" s="31">
        <f t="shared" si="8"/>
        <v>8.7603378865748899E-2</v>
      </c>
      <c r="N176" s="30" t="s">
        <v>12</v>
      </c>
      <c r="O176" s="31">
        <f t="shared" si="9"/>
        <v>8.7603378865748899E-2</v>
      </c>
      <c r="Q176" s="31">
        <f>S171</f>
        <v>8.4303378865748901E-2</v>
      </c>
      <c r="R176">
        <v>3.3E-3</v>
      </c>
    </row>
    <row r="177" spans="1:18" x14ac:dyDescent="0.35">
      <c r="A177" s="30" t="s">
        <v>73</v>
      </c>
      <c r="B177" s="30" t="s">
        <v>12</v>
      </c>
      <c r="D177" s="31">
        <f t="shared" si="8"/>
        <v>8.7603378865748899E-2</v>
      </c>
      <c r="N177" s="30" t="s">
        <v>12</v>
      </c>
      <c r="O177" s="31">
        <f t="shared" si="9"/>
        <v>8.7603378865748899E-2</v>
      </c>
      <c r="P177" s="5">
        <f>SUM(O169:O177)</f>
        <v>0.91606835313527679</v>
      </c>
      <c r="Q177" s="31">
        <f>S171</f>
        <v>8.4303378865748901E-2</v>
      </c>
      <c r="R177">
        <v>3.3E-3</v>
      </c>
    </row>
    <row r="178" spans="1:18" x14ac:dyDescent="0.35">
      <c r="A178" t="s">
        <v>51</v>
      </c>
    </row>
    <row r="182" spans="1:18" x14ac:dyDescent="0.35">
      <c r="A182" s="23" t="s">
        <v>0</v>
      </c>
      <c r="B182" s="23">
        <f t="shared" ref="B182:B187" si="11">O$186</f>
        <v>4.0497437528352602</v>
      </c>
      <c r="C182" s="23"/>
      <c r="D182" s="23">
        <f>SUM(D1:D4)</f>
        <v>4.0501560106712269</v>
      </c>
      <c r="E182" s="23">
        <f>D182-$B182</f>
        <v>4.1225783596665622E-4</v>
      </c>
      <c r="N182" t="s">
        <v>21</v>
      </c>
      <c r="O182" s="5">
        <v>0.99948599332923294</v>
      </c>
    </row>
    <row r="183" spans="1:18" x14ac:dyDescent="0.35">
      <c r="A183" s="23" t="s">
        <v>1</v>
      </c>
      <c r="B183" s="23">
        <f t="shared" si="11"/>
        <v>4.0497437528352602</v>
      </c>
      <c r="C183" s="23"/>
      <c r="D183" s="23">
        <f>SUM(D2:D5)</f>
        <v>4.0501560106712269</v>
      </c>
      <c r="E183" s="23">
        <f t="shared" ref="E183:E278" si="12">D183-$B183</f>
        <v>4.1225783596665622E-4</v>
      </c>
      <c r="N183" t="s">
        <v>22</v>
      </c>
      <c r="O183" s="5">
        <v>0.96118470375197562</v>
      </c>
    </row>
    <row r="184" spans="1:18" x14ac:dyDescent="0.35">
      <c r="A184" s="23" t="s">
        <v>2</v>
      </c>
      <c r="B184" s="23">
        <f t="shared" si="11"/>
        <v>4.0497437528352602</v>
      </c>
      <c r="C184" s="23"/>
      <c r="D184" s="23">
        <f>SUM(D9:D12)</f>
        <v>4.0501560106712269</v>
      </c>
      <c r="E184" s="23">
        <f t="shared" si="12"/>
        <v>4.1225783596665622E-4</v>
      </c>
      <c r="N184" t="s">
        <v>33</v>
      </c>
      <c r="O184" s="5">
        <v>1.0444022686839507</v>
      </c>
    </row>
    <row r="185" spans="1:18" x14ac:dyDescent="0.35">
      <c r="A185" s="23" t="s">
        <v>3</v>
      </c>
      <c r="B185" s="23">
        <f t="shared" si="11"/>
        <v>4.0497437528352602</v>
      </c>
      <c r="C185" s="23"/>
      <c r="D185" s="23">
        <f>SUM(D13:D16)</f>
        <v>4.0501560106712269</v>
      </c>
      <c r="E185" s="23">
        <f t="shared" si="12"/>
        <v>4.1225783596665622E-4</v>
      </c>
      <c r="N185" t="s">
        <v>34</v>
      </c>
      <c r="O185" s="5">
        <v>1.0446707870701011</v>
      </c>
    </row>
    <row r="186" spans="1:18" x14ac:dyDescent="0.35">
      <c r="A186" s="23" t="s">
        <v>4</v>
      </c>
      <c r="B186" s="23">
        <f t="shared" si="11"/>
        <v>4.0497437528352602</v>
      </c>
      <c r="C186" s="23"/>
      <c r="D186" s="23">
        <f>SUM(D17:D20)</f>
        <v>4.0501560106712269</v>
      </c>
      <c r="E186" s="23">
        <f t="shared" si="12"/>
        <v>4.1225783596665622E-4</v>
      </c>
      <c r="O186" s="5">
        <f>SUM(O182:O185)</f>
        <v>4.0497437528352602</v>
      </c>
    </row>
    <row r="187" spans="1:18" x14ac:dyDescent="0.35">
      <c r="A187" s="23" t="s">
        <v>5</v>
      </c>
      <c r="B187" s="23">
        <f t="shared" si="11"/>
        <v>4.0497437528352602</v>
      </c>
      <c r="C187" s="23"/>
      <c r="D187" s="23">
        <f>SUM(D21:D24)</f>
        <v>4.0501560106712269</v>
      </c>
      <c r="E187" s="23">
        <f t="shared" si="12"/>
        <v>4.1225783596665622E-4</v>
      </c>
      <c r="F187" s="5">
        <f>AVERAGE(D182:D187)</f>
        <v>4.0501560106712269</v>
      </c>
      <c r="G187" s="5">
        <f>O186</f>
        <v>4.0497437528352602</v>
      </c>
      <c r="H187" s="5">
        <f>F187-G187</f>
        <v>4.1225783596665622E-4</v>
      </c>
      <c r="I187" s="5">
        <f>SUM(D182:D187)</f>
        <v>24.300936064027361</v>
      </c>
      <c r="J187">
        <f>6*F187</f>
        <v>24.300936064027361</v>
      </c>
      <c r="O187" s="5"/>
    </row>
    <row r="188" spans="1:18" x14ac:dyDescent="0.35">
      <c r="A188" s="1" t="s">
        <v>30</v>
      </c>
      <c r="B188" s="24">
        <v>2.9742733743388623</v>
      </c>
      <c r="C188" s="1"/>
      <c r="D188" s="24">
        <f>D34+D35+D36</f>
        <v>2.9772733743388624</v>
      </c>
      <c r="E188" s="24">
        <f t="shared" si="12"/>
        <v>3.0000000000001137E-3</v>
      </c>
      <c r="G188" s="5"/>
      <c r="N188" t="s">
        <v>42</v>
      </c>
      <c r="O188" s="5">
        <v>1.0198013395064838</v>
      </c>
    </row>
    <row r="189" spans="1:18" x14ac:dyDescent="0.35">
      <c r="A189" s="1" t="s">
        <v>46</v>
      </c>
      <c r="B189" s="24">
        <v>2.9742733743388623</v>
      </c>
      <c r="C189" s="1"/>
      <c r="D189" s="24">
        <f>D37+D38+D39</f>
        <v>2.9772733743388624</v>
      </c>
      <c r="E189" s="24">
        <f t="shared" si="12"/>
        <v>3.0000000000001137E-3</v>
      </c>
      <c r="G189" s="5"/>
      <c r="N189" t="s">
        <v>43</v>
      </c>
      <c r="O189" s="5">
        <v>0.97948506301414728</v>
      </c>
    </row>
    <row r="190" spans="1:18" x14ac:dyDescent="0.35">
      <c r="A190" s="1" t="s">
        <v>47</v>
      </c>
      <c r="B190" s="24">
        <v>2.9742733743388623</v>
      </c>
      <c r="C190" s="1"/>
      <c r="D190" s="24">
        <f>D40+D41+D42</f>
        <v>2.9772733743388624</v>
      </c>
      <c r="E190" s="24">
        <f t="shared" si="12"/>
        <v>3.0000000000001137E-3</v>
      </c>
      <c r="F190" s="5">
        <f>AVERAGE(D188:D190)</f>
        <v>2.9772733743388624</v>
      </c>
      <c r="G190" s="5">
        <f>O191</f>
        <v>2.9787714655347783</v>
      </c>
      <c r="H190" s="5">
        <f>F190-G190</f>
        <v>-1.4980911959159293E-3</v>
      </c>
      <c r="I190" s="5">
        <f>SUM(D188:D190)</f>
        <v>8.9318201230165872</v>
      </c>
      <c r="J190">
        <f>3*F190</f>
        <v>8.9318201230165872</v>
      </c>
      <c r="N190" t="s">
        <v>43</v>
      </c>
      <c r="O190" s="5">
        <v>0.97948506301414728</v>
      </c>
    </row>
    <row r="191" spans="1:18" x14ac:dyDescent="0.35">
      <c r="A191" s="25" t="s">
        <v>53</v>
      </c>
      <c r="B191" s="32">
        <f>IF(C43="Al",O$120,O$127)</f>
        <v>0</v>
      </c>
      <c r="C191" s="25"/>
      <c r="D191" s="33">
        <f>SUM(D43:D48)</f>
        <v>3.0464561414077647</v>
      </c>
      <c r="E191" s="33">
        <f t="shared" si="12"/>
        <v>3.0464561414077647</v>
      </c>
      <c r="G191" s="5"/>
      <c r="O191" s="5">
        <f>SUM(O188:O190)</f>
        <v>2.9787714655347783</v>
      </c>
    </row>
    <row r="192" spans="1:18" x14ac:dyDescent="0.35">
      <c r="A192" s="25" t="s">
        <v>54</v>
      </c>
      <c r="B192" s="32">
        <f>IF(C49="Al",O$120,O$127)</f>
        <v>0</v>
      </c>
      <c r="C192" s="25"/>
      <c r="D192" s="33">
        <f>SUM(D49:D54)</f>
        <v>3.0464561414077647</v>
      </c>
      <c r="E192" s="33">
        <f t="shared" si="12"/>
        <v>3.0464561414077647</v>
      </c>
      <c r="G192" s="5"/>
      <c r="O192" s="5"/>
    </row>
    <row r="193" spans="1:15" x14ac:dyDescent="0.35">
      <c r="A193" s="25" t="s">
        <v>55</v>
      </c>
      <c r="B193" s="32">
        <f>IF(C55="Al",O$120,O$127)</f>
        <v>0</v>
      </c>
      <c r="C193" s="25"/>
      <c r="D193" s="33">
        <f>SUM(D55:D60)</f>
        <v>3.0464561414077647</v>
      </c>
      <c r="E193" s="33">
        <f t="shared" si="12"/>
        <v>3.0464561414077647</v>
      </c>
      <c r="G193" s="5"/>
      <c r="O193" s="5"/>
    </row>
    <row r="194" spans="1:15" x14ac:dyDescent="0.35">
      <c r="A194" s="25" t="s">
        <v>56</v>
      </c>
      <c r="B194" s="32">
        <f>IF(C61="Al",O$120,O$127)</f>
        <v>0</v>
      </c>
      <c r="C194" s="25"/>
      <c r="D194" s="33">
        <f>SUM(D61:D66)</f>
        <v>3.0464561414077647</v>
      </c>
      <c r="E194" s="33">
        <f t="shared" si="12"/>
        <v>3.0464561414077647</v>
      </c>
      <c r="G194" s="5"/>
      <c r="N194" t="s">
        <v>39</v>
      </c>
      <c r="O194" s="5">
        <v>0.40494089035054082</v>
      </c>
    </row>
    <row r="195" spans="1:15" x14ac:dyDescent="0.35">
      <c r="A195" s="25" t="s">
        <v>57</v>
      </c>
      <c r="B195" s="32">
        <f>IF(C67="Al",O$120,O$127)</f>
        <v>0</v>
      </c>
      <c r="C195" s="25"/>
      <c r="D195" s="33">
        <f>SUM(D67:D72)</f>
        <v>3.0464561414077647</v>
      </c>
      <c r="E195" s="33">
        <f t="shared" si="12"/>
        <v>3.0464561414077647</v>
      </c>
      <c r="G195" s="5"/>
      <c r="N195" t="s">
        <v>36</v>
      </c>
      <c r="O195" s="5">
        <v>0.52480813026429529</v>
      </c>
    </row>
    <row r="196" spans="1:15" x14ac:dyDescent="0.35">
      <c r="A196" s="25" t="s">
        <v>58</v>
      </c>
      <c r="B196" s="32">
        <f>IF(C73="Al",O$120,O$127)</f>
        <v>0</v>
      </c>
      <c r="C196" s="25"/>
      <c r="D196" s="33">
        <f>SUM(D73:D78)</f>
        <v>3.0464561414077647</v>
      </c>
      <c r="E196" s="33">
        <f t="shared" si="12"/>
        <v>3.0464561414077647</v>
      </c>
      <c r="G196" s="5"/>
      <c r="N196" t="s">
        <v>37</v>
      </c>
      <c r="O196" s="5">
        <v>0.50900002634595332</v>
      </c>
    </row>
    <row r="197" spans="1:15" x14ac:dyDescent="0.35">
      <c r="A197" s="25" t="s">
        <v>59</v>
      </c>
      <c r="B197" s="32">
        <f>IF(C79="Al",O$120,O$127)</f>
        <v>0</v>
      </c>
      <c r="C197" s="25"/>
      <c r="D197" s="33">
        <f>SUM(D79:D84)</f>
        <v>3.0464561414077647</v>
      </c>
      <c r="E197" s="33">
        <f t="shared" si="12"/>
        <v>3.0464561414077647</v>
      </c>
      <c r="G197" s="5"/>
      <c r="N197" t="s">
        <v>40</v>
      </c>
      <c r="O197" s="5">
        <v>0.44316872066440643</v>
      </c>
    </row>
    <row r="198" spans="1:15" x14ac:dyDescent="0.35">
      <c r="A198" s="25" t="s">
        <v>60</v>
      </c>
      <c r="B198" s="32">
        <f>IF(C85="Al",O$120,O$127)</f>
        <v>0</v>
      </c>
      <c r="C198" s="25"/>
      <c r="D198" s="33">
        <f>SUM(D85:D90)</f>
        <v>3.0464561414077647</v>
      </c>
      <c r="E198" s="33">
        <f t="shared" si="12"/>
        <v>3.0464561414077647</v>
      </c>
      <c r="G198" s="5"/>
      <c r="N198" t="s">
        <v>38</v>
      </c>
      <c r="O198" s="5">
        <v>0.51703954837755361</v>
      </c>
    </row>
    <row r="199" spans="1:15" x14ac:dyDescent="0.35">
      <c r="A199" s="25" t="s">
        <v>61</v>
      </c>
      <c r="B199" s="32">
        <f>IF(C91="Al",O$120,O$127)</f>
        <v>0</v>
      </c>
      <c r="C199" s="25"/>
      <c r="D199" s="33">
        <f>SUM(D91:D96)</f>
        <v>3.0464561414077647</v>
      </c>
      <c r="E199" s="33">
        <f t="shared" si="12"/>
        <v>3.0464561414077647</v>
      </c>
      <c r="G199" s="5"/>
      <c r="N199" t="s">
        <v>41</v>
      </c>
      <c r="O199" s="5">
        <v>0.48074013778061853</v>
      </c>
    </row>
    <row r="200" spans="1:15" x14ac:dyDescent="0.35">
      <c r="A200" s="25" t="s">
        <v>62</v>
      </c>
      <c r="B200" s="32">
        <f>IF(C97="Al",O$120,O$127)</f>
        <v>0</v>
      </c>
      <c r="C200" s="25"/>
      <c r="D200" s="33">
        <f>SUM(D97:D102)</f>
        <v>3.0464561414077647</v>
      </c>
      <c r="E200" s="33">
        <f t="shared" si="12"/>
        <v>3.0464561414077647</v>
      </c>
      <c r="G200" s="5"/>
      <c r="O200" s="5">
        <f>SUM(O194:O199)</f>
        <v>2.8796974537833679</v>
      </c>
    </row>
    <row r="201" spans="1:15" x14ac:dyDescent="0.35">
      <c r="A201" s="25" t="s">
        <v>63</v>
      </c>
      <c r="B201" s="32">
        <f>IF(C103="Al",O$120,O$127)</f>
        <v>0</v>
      </c>
      <c r="C201" s="25"/>
      <c r="D201" s="33">
        <f>SUM(D103:D108)</f>
        <v>3.0464561414077647</v>
      </c>
      <c r="E201" s="33">
        <f t="shared" si="12"/>
        <v>3.0464561414077647</v>
      </c>
      <c r="G201" s="5"/>
      <c r="O201" s="5"/>
    </row>
    <row r="202" spans="1:15" x14ac:dyDescent="0.35">
      <c r="A202" s="25" t="s">
        <v>64</v>
      </c>
      <c r="B202" s="32">
        <f>IF(C109="Al",O$120,O$127)</f>
        <v>0</v>
      </c>
      <c r="C202" s="25"/>
      <c r="D202" s="33">
        <f>SUM(D109:D114)</f>
        <v>3.0464561414077647</v>
      </c>
      <c r="E202" s="33">
        <f t="shared" si="12"/>
        <v>3.0464561414077647</v>
      </c>
      <c r="G202" s="5"/>
      <c r="O202" s="5"/>
    </row>
    <row r="203" spans="1:15" x14ac:dyDescent="0.35">
      <c r="A203" s="25" t="s">
        <v>65</v>
      </c>
      <c r="B203" s="32">
        <f>IF(C115="Al",O$120,O$127)</f>
        <v>0</v>
      </c>
      <c r="C203" s="25"/>
      <c r="D203" s="33">
        <f>SUM(D115:D120)</f>
        <v>3.0464561414077647</v>
      </c>
      <c r="E203" s="33">
        <f t="shared" si="12"/>
        <v>3.0464561414077647</v>
      </c>
      <c r="G203" s="5"/>
      <c r="N203" t="s">
        <v>24</v>
      </c>
      <c r="O203" s="5">
        <v>0.41787666872360119</v>
      </c>
    </row>
    <row r="204" spans="1:15" x14ac:dyDescent="0.35">
      <c r="A204" s="25" t="s">
        <v>66</v>
      </c>
      <c r="B204" s="32">
        <f>IF(C121="Al",O$120,O$127)</f>
        <v>0</v>
      </c>
      <c r="C204" s="25"/>
      <c r="D204" s="33">
        <f>SUM(D121:D126)</f>
        <v>3.0464561414077647</v>
      </c>
      <c r="E204" s="33">
        <f t="shared" si="12"/>
        <v>3.0464561414077647</v>
      </c>
      <c r="G204" s="5"/>
      <c r="N204" t="s">
        <v>23</v>
      </c>
      <c r="O204" s="5">
        <v>0.41619087950087519</v>
      </c>
    </row>
    <row r="205" spans="1:15" x14ac:dyDescent="0.35">
      <c r="A205" s="25" t="s">
        <v>67</v>
      </c>
      <c r="B205" s="32">
        <f>IF(C127="Al",O$120,O$127)</f>
        <v>0</v>
      </c>
      <c r="C205" s="25"/>
      <c r="D205" s="33">
        <f>SUM(D127:D132)</f>
        <v>3.0464561414077647</v>
      </c>
      <c r="E205" s="33">
        <f t="shared" si="12"/>
        <v>3.0464561414077647</v>
      </c>
      <c r="G205" s="5"/>
      <c r="N205" t="s">
        <v>25</v>
      </c>
      <c r="O205" s="5">
        <v>0.3131499883991718</v>
      </c>
    </row>
    <row r="206" spans="1:15" x14ac:dyDescent="0.35">
      <c r="A206" s="25" t="s">
        <v>68</v>
      </c>
      <c r="B206" s="32">
        <f>IF(C133="Al",O$120,O$127)</f>
        <v>0</v>
      </c>
      <c r="C206" s="25"/>
      <c r="D206" s="33">
        <f>SUM(D133:D138)</f>
        <v>3.0464561414077647</v>
      </c>
      <c r="E206" s="33">
        <f t="shared" si="12"/>
        <v>3.0464561414077647</v>
      </c>
      <c r="G206" s="5"/>
      <c r="N206" t="s">
        <v>26</v>
      </c>
      <c r="O206" s="5">
        <v>0.41205520434746346</v>
      </c>
    </row>
    <row r="207" spans="1:15" x14ac:dyDescent="0.35">
      <c r="A207" s="25" t="s">
        <v>69</v>
      </c>
      <c r="B207" s="32">
        <f>IF(C139="Al",O$120,O$127)</f>
        <v>0</v>
      </c>
      <c r="C207" s="25"/>
      <c r="D207" s="33">
        <f>SUM(D139:D144)</f>
        <v>3.0464561414077647</v>
      </c>
      <c r="E207" s="33">
        <f t="shared" si="12"/>
        <v>3.0464561414077647</v>
      </c>
      <c r="G207" s="5"/>
      <c r="O207" s="5">
        <f>O203+O204+O204+O205+O206+O206</f>
        <v>2.3875188248194501</v>
      </c>
    </row>
    <row r="208" spans="1:15" x14ac:dyDescent="0.35">
      <c r="A208" s="25" t="s">
        <v>70</v>
      </c>
      <c r="B208" s="32">
        <f>IF(C145="Al",O$120,O$127)</f>
        <v>0</v>
      </c>
      <c r="C208" s="25"/>
      <c r="D208" s="33">
        <f>SUM(D145:D150)</f>
        <v>3.0464561414077647</v>
      </c>
      <c r="E208" s="33">
        <f t="shared" si="12"/>
        <v>3.0464561414077647</v>
      </c>
      <c r="F208" s="5">
        <f>AVERAGE(D191:D208)</f>
        <v>3.0464561414077655</v>
      </c>
      <c r="G208" s="5">
        <f>O200</f>
        <v>2.8796974537833679</v>
      </c>
      <c r="H208" s="5">
        <f>F208-G208</f>
        <v>0.16675868762439761</v>
      </c>
      <c r="I208" s="5">
        <f>SUM(D191:D208)</f>
        <v>54.836210545339782</v>
      </c>
      <c r="J208">
        <f>6*F208</f>
        <v>18.278736848446592</v>
      </c>
      <c r="O208" s="5"/>
    </row>
    <row r="209" spans="1:15" x14ac:dyDescent="0.35">
      <c r="A209" s="27" t="s">
        <v>6</v>
      </c>
      <c r="B209" s="34">
        <f>IF(C151="Al",P$154,P$159)</f>
        <v>3.9701740814225968</v>
      </c>
      <c r="C209" s="27"/>
      <c r="D209" s="29">
        <f>SUM(D151:D156)</f>
        <v>3.9701740814225968</v>
      </c>
      <c r="E209" s="29">
        <f t="shared" si="12"/>
        <v>0</v>
      </c>
      <c r="G209" s="5"/>
      <c r="H209" s="5"/>
      <c r="N209" t="s">
        <v>32</v>
      </c>
      <c r="O209" s="5">
        <v>0.16263786334612496</v>
      </c>
    </row>
    <row r="210" spans="1:15" x14ac:dyDescent="0.35">
      <c r="A210" s="27" t="s">
        <v>7</v>
      </c>
      <c r="B210" s="34">
        <f>IF(C157="Al",P$154,P$159)</f>
        <v>3.9701740814225968</v>
      </c>
      <c r="C210" s="27"/>
      <c r="D210" s="29">
        <f>SUM(D157:D162)</f>
        <v>2.0004176938023575</v>
      </c>
      <c r="E210" s="29">
        <f t="shared" si="12"/>
        <v>-1.9697563876202393</v>
      </c>
      <c r="G210" s="5"/>
      <c r="H210" s="5"/>
      <c r="N210" s="6" t="s">
        <v>17</v>
      </c>
      <c r="O210" s="5">
        <v>7.2789075335999959E-2</v>
      </c>
    </row>
    <row r="211" spans="1:15" x14ac:dyDescent="0.35">
      <c r="A211" s="27" t="s">
        <v>8</v>
      </c>
      <c r="B211" s="34">
        <f>IF(C163="Al",P$154,P$159)</f>
        <v>3.9701740814225968</v>
      </c>
      <c r="C211" s="27"/>
      <c r="D211" s="29">
        <f>SUM(D163:D168)</f>
        <v>2.0004176938023575</v>
      </c>
      <c r="E211" s="29">
        <f t="shared" si="12"/>
        <v>-1.9697563876202393</v>
      </c>
      <c r="F211" s="5">
        <f>AVERAGE(D209:D211)</f>
        <v>2.6570031563424372</v>
      </c>
      <c r="G211" s="5">
        <f>O207</f>
        <v>2.3875188248194501</v>
      </c>
      <c r="H211" s="5">
        <f>F211-G211</f>
        <v>0.26948433152298712</v>
      </c>
      <c r="I211" s="5">
        <f>SUM(D209:D211)</f>
        <v>7.9710094690273117</v>
      </c>
      <c r="J211">
        <f>3*F211</f>
        <v>7.9710094690273117</v>
      </c>
      <c r="N211" s="6" t="s">
        <v>18</v>
      </c>
      <c r="O211" s="5">
        <v>8.9205446272630384E-2</v>
      </c>
    </row>
    <row r="212" spans="1:15" x14ac:dyDescent="0.35">
      <c r="A212" s="30" t="s">
        <v>9</v>
      </c>
      <c r="B212" s="31">
        <f>IF(C169="Na",0.96,IF(C169="Ca",2,0))</f>
        <v>0.96</v>
      </c>
      <c r="C212" s="30"/>
      <c r="D212" s="31">
        <f>SUM(D169:D177)</f>
        <v>0.91606835313527679</v>
      </c>
      <c r="E212" s="31">
        <f t="shared" si="12"/>
        <v>-4.3931646864723173E-2</v>
      </c>
      <c r="F212" s="5">
        <f>D212</f>
        <v>0.91606835313527679</v>
      </c>
      <c r="G212" s="5">
        <f>O212</f>
        <v>0.97389715486426598</v>
      </c>
      <c r="H212" s="5">
        <f>F212-G212</f>
        <v>-5.7828801728989188E-2</v>
      </c>
      <c r="I212" s="5">
        <f>D212</f>
        <v>0.91606835313527679</v>
      </c>
      <c r="J212" s="5">
        <f>F212</f>
        <v>0.91606835313527679</v>
      </c>
      <c r="K212">
        <f>SUM(J187:J212)</f>
        <v>60.398570857653134</v>
      </c>
      <c r="L212">
        <f>(6*4)+(3*3)+(6*3)+(3*2)+1</f>
        <v>58</v>
      </c>
      <c r="N212" s="6"/>
      <c r="O212" s="5">
        <f>O209+O209+O209+O210+O210+O210+O211+O211+O211</f>
        <v>0.97389715486426598</v>
      </c>
    </row>
    <row r="213" spans="1:15" x14ac:dyDescent="0.35">
      <c r="A213" s="30"/>
      <c r="B213" s="31"/>
      <c r="C213" s="30"/>
      <c r="D213" s="31"/>
      <c r="E213" s="31"/>
    </row>
    <row r="214" spans="1:15" x14ac:dyDescent="0.35">
      <c r="A214" t="s">
        <v>15</v>
      </c>
      <c r="B214" s="5">
        <f>O214</f>
        <v>1.2536300061708037</v>
      </c>
      <c r="D214" s="5">
        <f>D151+D157+D163</f>
        <v>1.6333267041164516</v>
      </c>
      <c r="E214" s="5">
        <f t="shared" si="12"/>
        <v>0.37969669794564798</v>
      </c>
      <c r="F214">
        <f>ABS(E214)</f>
        <v>0.37969669794564798</v>
      </c>
      <c r="G214" s="5">
        <f>AVERAGE(D214)</f>
        <v>1.6333267041164516</v>
      </c>
      <c r="H214" s="5">
        <f>AVERAGE(E214)</f>
        <v>0.37969669794564798</v>
      </c>
      <c r="I214" s="5">
        <f>O214</f>
        <v>1.2536300061708037</v>
      </c>
      <c r="J214" s="5"/>
      <c r="K214" s="5"/>
      <c r="N214" t="s">
        <v>15</v>
      </c>
      <c r="O214">
        <v>1.2536300061708037</v>
      </c>
    </row>
    <row r="215" spans="1:15" x14ac:dyDescent="0.35">
      <c r="A215" t="s">
        <v>155</v>
      </c>
      <c r="B215" s="5">
        <f>O215</f>
        <v>2.0148209618543591</v>
      </c>
      <c r="D215" s="5">
        <f>D153+D158+D25+D169</f>
        <v>2.1148967259331761</v>
      </c>
      <c r="E215" s="5">
        <f t="shared" si="12"/>
        <v>0.10007576407881702</v>
      </c>
      <c r="F215">
        <f t="shared" ref="F215:F278" si="13">ABS(E215)</f>
        <v>0.10007576407881702</v>
      </c>
      <c r="H215" s="5"/>
      <c r="J215" s="5"/>
      <c r="N215" t="s">
        <v>10</v>
      </c>
      <c r="O215">
        <v>2.0148209618543591</v>
      </c>
    </row>
    <row r="216" spans="1:15" x14ac:dyDescent="0.35">
      <c r="A216" t="s">
        <v>156</v>
      </c>
      <c r="B216" s="5">
        <f>O215</f>
        <v>2.0148209618543591</v>
      </c>
      <c r="D216" s="5">
        <f>D159+D164+D28+D170</f>
        <v>1.873400852267062</v>
      </c>
      <c r="E216" s="5">
        <f t="shared" si="12"/>
        <v>-0.14142010958729712</v>
      </c>
      <c r="F216">
        <f t="shared" si="13"/>
        <v>0.14142010958729712</v>
      </c>
      <c r="H216" s="5"/>
      <c r="J216" s="5"/>
      <c r="N216" t="s">
        <v>16</v>
      </c>
      <c r="O216">
        <v>1.1230317691002534</v>
      </c>
    </row>
    <row r="217" spans="1:15" x14ac:dyDescent="0.35">
      <c r="A217" t="s">
        <v>157</v>
      </c>
      <c r="B217" s="5">
        <f>O215</f>
        <v>2.0148209618543591</v>
      </c>
      <c r="D217" s="5">
        <f>D152+D165+D31+D171</f>
        <v>2.1148967259331761</v>
      </c>
      <c r="E217" s="5">
        <f t="shared" si="12"/>
        <v>0.10007576407881702</v>
      </c>
      <c r="F217">
        <f t="shared" si="13"/>
        <v>0.10007576407881702</v>
      </c>
      <c r="G217" s="5">
        <f>AVERAGE(D215:D217)</f>
        <v>2.0343981013778047</v>
      </c>
      <c r="H217" s="5">
        <f>AVERAGE(E215:E217)</f>
        <v>1.9577139523445641E-2</v>
      </c>
      <c r="I217" s="5">
        <f>O215</f>
        <v>2.0148209618543591</v>
      </c>
      <c r="J217" s="5"/>
      <c r="K217" s="5"/>
      <c r="L217" s="5"/>
      <c r="N217" t="s">
        <v>11</v>
      </c>
      <c r="O217">
        <v>2.071761061994466</v>
      </c>
    </row>
    <row r="218" spans="1:15" x14ac:dyDescent="0.35">
      <c r="A218" t="s">
        <v>123</v>
      </c>
      <c r="B218" s="5">
        <f t="shared" ref="B218:B229" si="14">O$216</f>
        <v>1.1230317691002534</v>
      </c>
      <c r="D218" s="5">
        <f>D49+O$205+O$194</f>
        <v>1.146308363521324</v>
      </c>
      <c r="E218" s="5">
        <f t="shared" si="12"/>
        <v>2.3276594421070662E-2</v>
      </c>
      <c r="F218">
        <f t="shared" si="13"/>
        <v>2.3276594421070662E-2</v>
      </c>
      <c r="H218" s="5"/>
      <c r="J218" s="5"/>
      <c r="N218" t="s">
        <v>12</v>
      </c>
      <c r="O218">
        <v>2.0115748537765814</v>
      </c>
    </row>
    <row r="219" spans="1:15" x14ac:dyDescent="0.35">
      <c r="A219" t="s">
        <v>122</v>
      </c>
      <c r="B219" s="5">
        <f t="shared" si="14"/>
        <v>1.1230317691002534</v>
      </c>
      <c r="D219" s="5">
        <f>D55+D73+D154</f>
        <v>1.3696370608796982</v>
      </c>
      <c r="E219" s="5">
        <f t="shared" si="12"/>
        <v>0.24660529177944479</v>
      </c>
      <c r="F219">
        <f t="shared" si="13"/>
        <v>0.24660529177944479</v>
      </c>
      <c r="H219" s="5"/>
      <c r="J219" s="5"/>
      <c r="N219" t="s">
        <v>13</v>
      </c>
      <c r="O219" s="10">
        <v>1.9812656032957094</v>
      </c>
    </row>
    <row r="220" spans="1:15" x14ac:dyDescent="0.35">
      <c r="A220" t="s">
        <v>124</v>
      </c>
      <c r="B220" s="5">
        <f t="shared" si="14"/>
        <v>1.1230317691002534</v>
      </c>
      <c r="D220" s="5">
        <f>D67+O$205+O$194</f>
        <v>1.146308363521324</v>
      </c>
      <c r="E220" s="5">
        <f t="shared" si="12"/>
        <v>2.3276594421070662E-2</v>
      </c>
      <c r="F220">
        <f t="shared" si="13"/>
        <v>2.3276594421070662E-2</v>
      </c>
      <c r="H220" s="5"/>
      <c r="J220" s="5"/>
      <c r="N220" t="s">
        <v>14</v>
      </c>
      <c r="O220">
        <v>1.9968395340804608</v>
      </c>
    </row>
    <row r="221" spans="1:15" x14ac:dyDescent="0.35">
      <c r="A221" t="s">
        <v>77</v>
      </c>
      <c r="B221" s="5">
        <f t="shared" si="14"/>
        <v>1.1230317691002534</v>
      </c>
      <c r="D221" s="5">
        <f>D61+D79+O$205</f>
        <v>1.1695849579423947</v>
      </c>
      <c r="E221" s="5">
        <f t="shared" si="12"/>
        <v>4.6553188842141324E-2</v>
      </c>
      <c r="F221">
        <f t="shared" si="13"/>
        <v>4.6553188842141324E-2</v>
      </c>
      <c r="H221" s="5"/>
      <c r="J221" s="5"/>
      <c r="N221" t="s">
        <v>31</v>
      </c>
      <c r="O221">
        <v>1.9772647491723192</v>
      </c>
    </row>
    <row r="222" spans="1:15" x14ac:dyDescent="0.35">
      <c r="A222" t="s">
        <v>125</v>
      </c>
      <c r="B222" s="5">
        <f t="shared" si="14"/>
        <v>1.1230317691002534</v>
      </c>
      <c r="D222" s="5">
        <f>D85+O$205+O$194</f>
        <v>1.146308363521324</v>
      </c>
      <c r="E222" s="5">
        <f t="shared" si="12"/>
        <v>2.3276594421070662E-2</v>
      </c>
      <c r="F222">
        <f t="shared" si="13"/>
        <v>2.3276594421070662E-2</v>
      </c>
      <c r="H222" s="5"/>
      <c r="J222" s="5"/>
      <c r="O222" s="10"/>
    </row>
    <row r="223" spans="1:15" x14ac:dyDescent="0.35">
      <c r="A223" t="s">
        <v>126</v>
      </c>
      <c r="B223" s="5">
        <f t="shared" si="14"/>
        <v>1.1230317691002534</v>
      </c>
      <c r="D223" s="5">
        <f>D91+D109+D160</f>
        <v>1.0970201393174741</v>
      </c>
      <c r="E223" s="5">
        <f t="shared" si="12"/>
        <v>-2.6011629782779266E-2</v>
      </c>
      <c r="F223">
        <f t="shared" si="13"/>
        <v>2.6011629782779266E-2</v>
      </c>
      <c r="H223" s="5"/>
      <c r="J223" s="5"/>
    </row>
    <row r="224" spans="1:15" x14ac:dyDescent="0.35">
      <c r="A224" t="s">
        <v>127</v>
      </c>
      <c r="B224" s="5">
        <f t="shared" si="14"/>
        <v>1.1230317691002534</v>
      </c>
      <c r="D224" s="5">
        <f>D103+O$205+O$194</f>
        <v>1.146308363521324</v>
      </c>
      <c r="E224" s="5">
        <f t="shared" si="12"/>
        <v>2.3276594421070662E-2</v>
      </c>
      <c r="F224">
        <f t="shared" si="13"/>
        <v>2.3276594421070662E-2</v>
      </c>
      <c r="J224" s="5"/>
      <c r="K224" s="5"/>
    </row>
    <row r="225" spans="1:14" x14ac:dyDescent="0.35">
      <c r="A225" t="s">
        <v>78</v>
      </c>
      <c r="B225" s="5">
        <f t="shared" si="14"/>
        <v>1.1230317691002534</v>
      </c>
      <c r="D225" s="5">
        <f>D97+D115+O$205</f>
        <v>1.1695849579423947</v>
      </c>
      <c r="E225" s="5">
        <f t="shared" si="12"/>
        <v>4.6553188842141324E-2</v>
      </c>
      <c r="F225">
        <f t="shared" si="13"/>
        <v>4.6553188842141324E-2</v>
      </c>
      <c r="G225" s="5"/>
      <c r="H225" s="5"/>
      <c r="I225" s="5"/>
      <c r="J225" s="5"/>
      <c r="K225" s="5"/>
    </row>
    <row r="226" spans="1:14" x14ac:dyDescent="0.35">
      <c r="A226" t="s">
        <v>128</v>
      </c>
      <c r="B226" s="5">
        <f t="shared" si="14"/>
        <v>1.1230317691002534</v>
      </c>
      <c r="D226" s="5">
        <f>D121+O$205+O$194</f>
        <v>1.146308363521324</v>
      </c>
      <c r="E226" s="5">
        <f t="shared" si="12"/>
        <v>2.3276594421070662E-2</v>
      </c>
      <c r="F226">
        <f t="shared" si="13"/>
        <v>2.3276594421070662E-2</v>
      </c>
      <c r="G226" s="5"/>
      <c r="H226" s="5"/>
      <c r="I226" s="5"/>
      <c r="J226" s="5"/>
      <c r="K226" s="5"/>
    </row>
    <row r="227" spans="1:14" x14ac:dyDescent="0.35">
      <c r="A227" t="s">
        <v>129</v>
      </c>
      <c r="B227" s="5">
        <f t="shared" si="14"/>
        <v>1.1230317691002534</v>
      </c>
      <c r="D227" s="5">
        <f>D127+D145+D166</f>
        <v>1.0970201393174741</v>
      </c>
      <c r="E227" s="5">
        <f t="shared" si="12"/>
        <v>-2.6011629782779266E-2</v>
      </c>
      <c r="F227">
        <f t="shared" si="13"/>
        <v>2.6011629782779266E-2</v>
      </c>
      <c r="G227" s="5"/>
      <c r="H227" s="5"/>
      <c r="I227" s="5"/>
      <c r="J227" s="5"/>
      <c r="K227" s="5"/>
    </row>
    <row r="228" spans="1:14" x14ac:dyDescent="0.35">
      <c r="A228" t="s">
        <v>130</v>
      </c>
      <c r="B228" s="5">
        <f t="shared" si="14"/>
        <v>1.1230317691002534</v>
      </c>
      <c r="D228" s="5">
        <f>D139+O$205+O$194</f>
        <v>1.146308363521324</v>
      </c>
      <c r="E228" s="5">
        <f t="shared" si="12"/>
        <v>2.3276594421070662E-2</v>
      </c>
      <c r="F228">
        <f t="shared" si="13"/>
        <v>2.3276594421070662E-2</v>
      </c>
      <c r="G228" s="5"/>
      <c r="H228" s="5"/>
      <c r="I228" s="5"/>
      <c r="J228" s="5"/>
      <c r="K228" s="5"/>
    </row>
    <row r="229" spans="1:14" x14ac:dyDescent="0.35">
      <c r="A229" t="s">
        <v>79</v>
      </c>
      <c r="B229" s="5">
        <f t="shared" si="14"/>
        <v>1.1230317691002534</v>
      </c>
      <c r="D229" s="5">
        <f>D133+D43+O205</f>
        <v>1.1695849579423947</v>
      </c>
      <c r="E229" s="5">
        <f t="shared" si="12"/>
        <v>4.6553188842141324E-2</v>
      </c>
      <c r="F229">
        <f t="shared" si="13"/>
        <v>4.6553188842141324E-2</v>
      </c>
      <c r="G229" s="5">
        <f>AVERAGE(D218:D229)</f>
        <v>1.1625235328724812</v>
      </c>
      <c r="H229" s="5">
        <f>AVERAGE(E218:E229)</f>
        <v>3.949176377222785E-2</v>
      </c>
      <c r="I229" s="5">
        <f>O216</f>
        <v>1.1230317691002534</v>
      </c>
      <c r="J229" s="5"/>
      <c r="K229" s="5"/>
    </row>
    <row r="230" spans="1:14" x14ac:dyDescent="0.35">
      <c r="A230" t="s">
        <v>11</v>
      </c>
      <c r="B230" s="5">
        <f>O217</f>
        <v>2.071761061994466</v>
      </c>
      <c r="D230" s="5">
        <f>D1+D21+D172</f>
        <v>2.0658765760022297</v>
      </c>
      <c r="E230" s="5">
        <f t="shared" si="12"/>
        <v>-5.8844859922362325E-3</v>
      </c>
      <c r="F230">
        <f t="shared" si="13"/>
        <v>5.8844859922362325E-3</v>
      </c>
      <c r="H230" s="5"/>
      <c r="J230" s="5"/>
    </row>
    <row r="231" spans="1:14" x14ac:dyDescent="0.35">
      <c r="A231" t="s">
        <v>11</v>
      </c>
      <c r="B231" s="5">
        <f>O217</f>
        <v>2.071761061994466</v>
      </c>
      <c r="D231" s="5">
        <f>D5+D9+D173</f>
        <v>2.0658765760022297</v>
      </c>
      <c r="E231" s="5">
        <f t="shared" si="12"/>
        <v>-5.8844859922362325E-3</v>
      </c>
      <c r="F231">
        <f t="shared" si="13"/>
        <v>5.8844859922362325E-3</v>
      </c>
      <c r="H231" s="5"/>
      <c r="J231" s="5"/>
      <c r="N231" s="3"/>
    </row>
    <row r="232" spans="1:14" x14ac:dyDescent="0.35">
      <c r="A232" t="s">
        <v>11</v>
      </c>
      <c r="B232" s="5">
        <f>O217</f>
        <v>2.071761061994466</v>
      </c>
      <c r="D232" s="5">
        <f>D13+D17+D174</f>
        <v>2.0658765760022297</v>
      </c>
      <c r="E232" s="5">
        <f t="shared" si="12"/>
        <v>-5.8844859922362325E-3</v>
      </c>
      <c r="F232">
        <f t="shared" si="13"/>
        <v>5.8844859922362325E-3</v>
      </c>
      <c r="G232" s="5">
        <f>AVERAGE(D230:D232)</f>
        <v>2.0658765760022297</v>
      </c>
      <c r="H232" s="5">
        <f>AVERAGE(E230:E232)</f>
        <v>-5.8844859922362325E-3</v>
      </c>
      <c r="I232" s="5">
        <f>O217</f>
        <v>2.071761061994466</v>
      </c>
      <c r="J232" s="5"/>
      <c r="K232" s="5"/>
    </row>
    <row r="233" spans="1:14" x14ac:dyDescent="0.35">
      <c r="A233" t="s">
        <v>12</v>
      </c>
      <c r="B233" s="5">
        <f>O218</f>
        <v>2.0115748537765814</v>
      </c>
      <c r="D233" s="5">
        <f>D2+D6+D175</f>
        <v>2.0070099776977042</v>
      </c>
      <c r="E233" s="5">
        <f t="shared" si="12"/>
        <v>-4.5648760788772336E-3</v>
      </c>
      <c r="F233">
        <f t="shared" si="13"/>
        <v>4.5648760788772336E-3</v>
      </c>
      <c r="H233" s="5"/>
      <c r="J233" s="5"/>
    </row>
    <row r="234" spans="1:14" x14ac:dyDescent="0.35">
      <c r="A234" t="s">
        <v>12</v>
      </c>
      <c r="B234" s="5">
        <f>O218</f>
        <v>2.0115748537765814</v>
      </c>
      <c r="D234" s="5">
        <f>D10+D14+D176</f>
        <v>2.0070099776977042</v>
      </c>
      <c r="E234" s="5">
        <f t="shared" si="12"/>
        <v>-4.5648760788772336E-3</v>
      </c>
      <c r="F234">
        <f t="shared" si="13"/>
        <v>4.5648760788772336E-3</v>
      </c>
      <c r="H234" s="5"/>
      <c r="J234" s="5"/>
    </row>
    <row r="235" spans="1:14" x14ac:dyDescent="0.35">
      <c r="A235" t="s">
        <v>12</v>
      </c>
      <c r="B235" s="5">
        <f>O218</f>
        <v>2.0115748537765814</v>
      </c>
      <c r="D235" s="5">
        <f>D18+D22+D177</f>
        <v>2.0070099776977042</v>
      </c>
      <c r="E235" s="5">
        <f t="shared" si="12"/>
        <v>-4.5648760788772336E-3</v>
      </c>
      <c r="F235">
        <f t="shared" si="13"/>
        <v>4.5648760788772336E-3</v>
      </c>
      <c r="G235" s="5">
        <f>AVERAGE(D233:D235)</f>
        <v>2.0070099776977042</v>
      </c>
      <c r="H235" s="5">
        <f>AVERAGE(E233:E235)</f>
        <v>-4.5648760788772336E-3</v>
      </c>
      <c r="I235" s="5">
        <f>O218</f>
        <v>2.0115748537765814</v>
      </c>
      <c r="J235" s="5"/>
      <c r="K235" s="5"/>
    </row>
    <row r="236" spans="1:14" x14ac:dyDescent="0.35">
      <c r="A236" t="s">
        <v>80</v>
      </c>
      <c r="B236" s="5">
        <f t="shared" ref="B236:B253" si="15">O$219</f>
        <v>1.9812656032957094</v>
      </c>
      <c r="D236" s="5">
        <f>D3+D56+D155</f>
        <v>2.2880383137652327</v>
      </c>
      <c r="E236" s="5">
        <f t="shared" si="12"/>
        <v>0.30677271046952326</v>
      </c>
      <c r="F236">
        <f t="shared" si="13"/>
        <v>0.30677271046952326</v>
      </c>
      <c r="H236" s="5"/>
      <c r="J236" s="5"/>
    </row>
    <row r="237" spans="1:14" x14ac:dyDescent="0.35">
      <c r="A237" t="s">
        <v>81</v>
      </c>
      <c r="B237" s="5">
        <f t="shared" si="15"/>
        <v>1.9812656032957094</v>
      </c>
      <c r="D237" s="5">
        <f>O$184+O$206+D50</f>
        <v>2.0117617337704337</v>
      </c>
      <c r="E237" s="5">
        <f t="shared" si="12"/>
        <v>3.0496130474724215E-2</v>
      </c>
      <c r="F237">
        <f t="shared" si="13"/>
        <v>3.0496130474724215E-2</v>
      </c>
      <c r="H237" s="5"/>
      <c r="J237" s="5"/>
    </row>
    <row r="238" spans="1:14" x14ac:dyDescent="0.35">
      <c r="A238" t="s">
        <v>82</v>
      </c>
      <c r="B238" s="5">
        <f t="shared" si="15"/>
        <v>1.9812656032957094</v>
      </c>
      <c r="D238" s="5">
        <f>O$184+O$206+D44</f>
        <v>2.0117617337704337</v>
      </c>
      <c r="E238" s="5">
        <f t="shared" si="12"/>
        <v>3.0496130474724215E-2</v>
      </c>
      <c r="F238">
        <f t="shared" si="13"/>
        <v>3.0496130474724215E-2</v>
      </c>
      <c r="H238" s="5"/>
      <c r="J238" s="5"/>
    </row>
    <row r="239" spans="1:14" x14ac:dyDescent="0.35">
      <c r="A239" s="35" t="s">
        <v>83</v>
      </c>
      <c r="B239" s="5">
        <f t="shared" si="15"/>
        <v>1.9812656032957094</v>
      </c>
      <c r="D239" s="5">
        <f>D7+D74+D156</f>
        <v>2.2880383137652327</v>
      </c>
      <c r="E239" s="5">
        <f t="shared" si="12"/>
        <v>0.30677271046952326</v>
      </c>
      <c r="F239">
        <f t="shared" si="13"/>
        <v>0.30677271046952326</v>
      </c>
      <c r="H239" s="5"/>
      <c r="J239" s="5"/>
      <c r="N239" s="3"/>
    </row>
    <row r="240" spans="1:14" x14ac:dyDescent="0.35">
      <c r="A240" s="35" t="s">
        <v>84</v>
      </c>
      <c r="B240" s="5">
        <f t="shared" si="15"/>
        <v>1.9812656032957094</v>
      </c>
      <c r="D240" s="5">
        <f>O$184+O$206+D68</f>
        <v>2.0117617337704337</v>
      </c>
      <c r="E240" s="5">
        <f t="shared" si="12"/>
        <v>3.0496130474724215E-2</v>
      </c>
      <c r="F240">
        <f t="shared" si="13"/>
        <v>3.0496130474724215E-2</v>
      </c>
      <c r="H240" s="5"/>
      <c r="J240" s="5"/>
      <c r="N240" s="3"/>
    </row>
    <row r="241" spans="1:14" x14ac:dyDescent="0.35">
      <c r="A241" s="35" t="s">
        <v>85</v>
      </c>
      <c r="B241" s="5">
        <f t="shared" si="15"/>
        <v>1.9812656032957094</v>
      </c>
      <c r="D241" s="5">
        <f>O$184+O$206+D62</f>
        <v>2.0117617337704337</v>
      </c>
      <c r="E241" s="5">
        <f t="shared" si="12"/>
        <v>3.0496130474724215E-2</v>
      </c>
      <c r="F241">
        <f t="shared" si="13"/>
        <v>3.0496130474724215E-2</v>
      </c>
      <c r="H241" s="5"/>
      <c r="J241" s="5"/>
      <c r="N241" s="3"/>
    </row>
    <row r="242" spans="1:14" x14ac:dyDescent="0.35">
      <c r="A242" t="s">
        <v>86</v>
      </c>
      <c r="B242" s="5">
        <f t="shared" si="15"/>
        <v>1.9812656032957094</v>
      </c>
      <c r="D242" s="5">
        <f>D11+D92+D161</f>
        <v>1.9448956666325687</v>
      </c>
      <c r="E242" s="5">
        <f t="shared" si="12"/>
        <v>-3.6369936663140701E-2</v>
      </c>
      <c r="F242">
        <f t="shared" si="13"/>
        <v>3.6369936663140701E-2</v>
      </c>
      <c r="H242" s="5"/>
      <c r="J242" s="5"/>
    </row>
    <row r="243" spans="1:14" x14ac:dyDescent="0.35">
      <c r="A243" t="s">
        <v>87</v>
      </c>
      <c r="B243" s="5">
        <f t="shared" si="15"/>
        <v>1.9812656032957094</v>
      </c>
      <c r="D243" s="5">
        <f>O$184+O$206+D56</f>
        <v>2.0117617337704337</v>
      </c>
      <c r="E243" s="5">
        <f t="shared" si="12"/>
        <v>3.0496130474724215E-2</v>
      </c>
      <c r="F243">
        <f t="shared" si="13"/>
        <v>3.0496130474724215E-2</v>
      </c>
      <c r="H243" s="5"/>
      <c r="J243" s="5"/>
    </row>
    <row r="244" spans="1:14" x14ac:dyDescent="0.35">
      <c r="A244" t="s">
        <v>88</v>
      </c>
      <c r="B244" s="5">
        <f t="shared" si="15"/>
        <v>1.9812656032957094</v>
      </c>
      <c r="D244" s="5">
        <f>O$184+O$206+D80</f>
        <v>2.0117617337704337</v>
      </c>
      <c r="E244" s="5">
        <f t="shared" si="12"/>
        <v>3.0496130474724215E-2</v>
      </c>
      <c r="F244">
        <f t="shared" si="13"/>
        <v>3.0496130474724215E-2</v>
      </c>
      <c r="H244" s="5"/>
      <c r="J244" s="5"/>
    </row>
    <row r="245" spans="1:14" x14ac:dyDescent="0.35">
      <c r="A245" t="s">
        <v>89</v>
      </c>
      <c r="B245" s="5">
        <f t="shared" si="15"/>
        <v>1.9812656032957094</v>
      </c>
      <c r="D245" s="5">
        <f>D15+D110+D162</f>
        <v>1.9448956666325687</v>
      </c>
      <c r="E245" s="5">
        <f t="shared" si="12"/>
        <v>-3.6369936663140701E-2</v>
      </c>
      <c r="F245">
        <f t="shared" si="13"/>
        <v>3.6369936663140701E-2</v>
      </c>
      <c r="H245" s="5"/>
      <c r="J245" s="5"/>
    </row>
    <row r="246" spans="1:14" x14ac:dyDescent="0.35">
      <c r="A246" t="s">
        <v>90</v>
      </c>
      <c r="B246" s="5">
        <f t="shared" si="15"/>
        <v>1.9812656032957094</v>
      </c>
      <c r="D246" s="5">
        <f>O$184+O$206+D104</f>
        <v>2.0117617337704337</v>
      </c>
      <c r="E246" s="5">
        <f t="shared" si="12"/>
        <v>3.0496130474724215E-2</v>
      </c>
      <c r="F246">
        <f t="shared" si="13"/>
        <v>3.0496130474724215E-2</v>
      </c>
      <c r="H246" s="5"/>
      <c r="J246" s="5"/>
    </row>
    <row r="247" spans="1:14" x14ac:dyDescent="0.35">
      <c r="A247" t="s">
        <v>91</v>
      </c>
      <c r="B247" s="5">
        <f t="shared" si="15"/>
        <v>1.9812656032957094</v>
      </c>
      <c r="D247" s="5">
        <f>O$184+O$206+D98</f>
        <v>2.0117617337704337</v>
      </c>
      <c r="E247" s="5">
        <f t="shared" si="12"/>
        <v>3.0496130474724215E-2</v>
      </c>
      <c r="F247">
        <f t="shared" si="13"/>
        <v>3.0496130474724215E-2</v>
      </c>
      <c r="H247" s="5"/>
      <c r="J247" s="5"/>
    </row>
    <row r="248" spans="1:14" x14ac:dyDescent="0.35">
      <c r="A248" t="s">
        <v>92</v>
      </c>
      <c r="B248" s="5">
        <f t="shared" si="15"/>
        <v>1.9812656032957094</v>
      </c>
      <c r="D248" s="5">
        <f>D19+D128+D167</f>
        <v>1.9448956666325687</v>
      </c>
      <c r="E248" s="5">
        <f t="shared" si="12"/>
        <v>-3.6369936663140701E-2</v>
      </c>
      <c r="F248">
        <f t="shared" si="13"/>
        <v>3.6369936663140701E-2</v>
      </c>
      <c r="H248" s="5"/>
      <c r="J248" s="5"/>
    </row>
    <row r="249" spans="1:14" x14ac:dyDescent="0.35">
      <c r="A249" t="s">
        <v>93</v>
      </c>
      <c r="B249" s="5">
        <f t="shared" si="15"/>
        <v>1.9812656032957094</v>
      </c>
      <c r="D249" s="5">
        <f>O$184+O$206+D122</f>
        <v>2.0117617337704337</v>
      </c>
      <c r="E249" s="5">
        <f t="shared" si="12"/>
        <v>3.0496130474724215E-2</v>
      </c>
      <c r="F249">
        <f t="shared" si="13"/>
        <v>3.0496130474724215E-2</v>
      </c>
      <c r="H249" s="5"/>
      <c r="J249" s="5"/>
    </row>
    <row r="250" spans="1:14" x14ac:dyDescent="0.35">
      <c r="A250" t="s">
        <v>94</v>
      </c>
      <c r="B250" s="5">
        <f t="shared" si="15"/>
        <v>1.9812656032957094</v>
      </c>
      <c r="D250" s="5">
        <f>O$184+O$206+D116</f>
        <v>2.0117617337704337</v>
      </c>
      <c r="E250" s="5">
        <f t="shared" si="12"/>
        <v>3.0496130474724215E-2</v>
      </c>
      <c r="F250">
        <f t="shared" si="13"/>
        <v>3.0496130474724215E-2</v>
      </c>
      <c r="H250" s="5"/>
      <c r="J250" s="5"/>
    </row>
    <row r="251" spans="1:14" x14ac:dyDescent="0.35">
      <c r="A251" t="s">
        <v>95</v>
      </c>
      <c r="B251" s="5">
        <f t="shared" si="15"/>
        <v>1.9812656032957094</v>
      </c>
      <c r="D251" s="5">
        <f>D23+D146+D168</f>
        <v>1.9448956666325687</v>
      </c>
      <c r="E251" s="5">
        <f t="shared" si="12"/>
        <v>-3.6369936663140701E-2</v>
      </c>
      <c r="F251">
        <f t="shared" si="13"/>
        <v>3.6369936663140701E-2</v>
      </c>
      <c r="J251" s="5"/>
      <c r="K251" s="5"/>
    </row>
    <row r="252" spans="1:14" x14ac:dyDescent="0.35">
      <c r="A252" t="s">
        <v>96</v>
      </c>
      <c r="B252" s="5">
        <f t="shared" si="15"/>
        <v>1.9812656032957094</v>
      </c>
      <c r="D252" s="5">
        <f>O$184+O$206+D140</f>
        <v>2.0117617337704337</v>
      </c>
      <c r="E252" s="5">
        <f t="shared" si="12"/>
        <v>3.0496130474724215E-2</v>
      </c>
      <c r="F252">
        <f t="shared" si="13"/>
        <v>3.0496130474724215E-2</v>
      </c>
      <c r="G252" s="5"/>
      <c r="H252" s="5"/>
      <c r="I252" s="5"/>
      <c r="J252" s="5"/>
      <c r="K252" s="5"/>
    </row>
    <row r="253" spans="1:14" x14ac:dyDescent="0.35">
      <c r="A253" t="s">
        <v>97</v>
      </c>
      <c r="B253" s="5">
        <f t="shared" si="15"/>
        <v>1.9812656032957094</v>
      </c>
      <c r="D253" s="5">
        <f>O$184+O$206+D134</f>
        <v>2.0117617337704337</v>
      </c>
      <c r="E253" s="5">
        <f t="shared" si="12"/>
        <v>3.0496130474724215E-2</v>
      </c>
      <c r="F253">
        <f t="shared" si="13"/>
        <v>3.0496130474724215E-2</v>
      </c>
      <c r="G253" s="5">
        <f>AVERAGE(D236:D253)</f>
        <v>2.0276000055169972</v>
      </c>
      <c r="H253" s="5">
        <f>AVERAGE(E236:E253)</f>
        <v>4.6334402221287457E-2</v>
      </c>
      <c r="I253" s="5">
        <f>O219</f>
        <v>1.9812656032957094</v>
      </c>
      <c r="J253" s="5"/>
      <c r="K253" s="5"/>
    </row>
    <row r="254" spans="1:14" x14ac:dyDescent="0.35">
      <c r="A254" t="s">
        <v>98</v>
      </c>
      <c r="B254" s="5">
        <f t="shared" ref="B254:B277" si="16">O$220</f>
        <v>1.9968395340804608</v>
      </c>
      <c r="D254" s="5">
        <f>O$185+O$196+D46</f>
        <v>2.0224158649976931</v>
      </c>
      <c r="E254" s="5">
        <f t="shared" si="12"/>
        <v>2.5576330917232326E-2</v>
      </c>
      <c r="F254">
        <f t="shared" si="13"/>
        <v>2.5576330917232326E-2</v>
      </c>
      <c r="H254" s="5"/>
      <c r="J254" s="5"/>
      <c r="N254" s="3"/>
    </row>
    <row r="255" spans="1:14" x14ac:dyDescent="0.35">
      <c r="A255" t="s">
        <v>131</v>
      </c>
      <c r="B255" s="5">
        <f t="shared" si="16"/>
        <v>1.9968395340804608</v>
      </c>
      <c r="D255" s="5">
        <f>D4+D45+D52</f>
        <v>2.0530334055335344</v>
      </c>
      <c r="E255" s="5">
        <f t="shared" si="12"/>
        <v>5.6193871453073641E-2</v>
      </c>
      <c r="F255">
        <f t="shared" si="13"/>
        <v>5.6193871453073641E-2</v>
      </c>
      <c r="H255" s="5"/>
      <c r="J255" s="5"/>
      <c r="N255" s="3"/>
    </row>
    <row r="256" spans="1:14" x14ac:dyDescent="0.35">
      <c r="A256" t="s">
        <v>132</v>
      </c>
      <c r="B256" s="5">
        <f t="shared" si="16"/>
        <v>1.9968395340804608</v>
      </c>
      <c r="D256" s="5">
        <f>O$185+D51+D58</f>
        <v>2.0519586414440552</v>
      </c>
      <c r="E256" s="5">
        <f t="shared" si="12"/>
        <v>5.5119107363594377E-2</v>
      </c>
      <c r="F256">
        <f t="shared" si="13"/>
        <v>5.5119107363594377E-2</v>
      </c>
      <c r="H256" s="5"/>
      <c r="J256" s="5"/>
      <c r="N256" s="3"/>
    </row>
    <row r="257" spans="1:14" x14ac:dyDescent="0.35">
      <c r="A257" t="s">
        <v>99</v>
      </c>
      <c r="B257" s="5">
        <f t="shared" si="16"/>
        <v>1.9968395340804608</v>
      </c>
      <c r="D257" s="5">
        <f>O$185+O$197+D58</f>
        <v>1.9565845593161462</v>
      </c>
      <c r="E257" s="5">
        <f t="shared" si="12"/>
        <v>-4.0254974764314611E-2</v>
      </c>
      <c r="F257">
        <f t="shared" si="13"/>
        <v>4.0254974764314611E-2</v>
      </c>
      <c r="H257" s="5"/>
      <c r="J257" s="5"/>
      <c r="N257" s="3"/>
    </row>
    <row r="258" spans="1:14" x14ac:dyDescent="0.35">
      <c r="A258" t="s">
        <v>100</v>
      </c>
      <c r="B258" s="5">
        <f t="shared" si="16"/>
        <v>1.9968395340804608</v>
      </c>
      <c r="D258" s="5">
        <f>O$185+O$196+D64</f>
        <v>2.0224158649976931</v>
      </c>
      <c r="E258" s="5">
        <f t="shared" si="12"/>
        <v>2.5576330917232326E-2</v>
      </c>
      <c r="F258">
        <f t="shared" si="13"/>
        <v>2.5576330917232326E-2</v>
      </c>
      <c r="H258" s="5"/>
      <c r="J258" s="5"/>
      <c r="M258" t="s">
        <v>15</v>
      </c>
      <c r="N258" s="3">
        <v>1.3656698144541495</v>
      </c>
    </row>
    <row r="259" spans="1:14" x14ac:dyDescent="0.35">
      <c r="A259" t="s">
        <v>133</v>
      </c>
      <c r="B259" s="5">
        <f t="shared" si="16"/>
        <v>1.9968395340804608</v>
      </c>
      <c r="D259" s="5">
        <f>D8+D63+D70</f>
        <v>2.0530334055335344</v>
      </c>
      <c r="E259" s="5">
        <f t="shared" si="12"/>
        <v>5.6193871453073641E-2</v>
      </c>
      <c r="F259">
        <f t="shared" si="13"/>
        <v>5.6193871453073641E-2</v>
      </c>
      <c r="H259" s="5"/>
      <c r="J259" s="5"/>
      <c r="M259" t="s">
        <v>10</v>
      </c>
      <c r="N259" s="3">
        <v>2.0213151497715485</v>
      </c>
    </row>
    <row r="260" spans="1:14" x14ac:dyDescent="0.35">
      <c r="A260" t="s">
        <v>134</v>
      </c>
      <c r="B260" s="5">
        <f t="shared" si="16"/>
        <v>1.9968395340804608</v>
      </c>
      <c r="D260" s="5">
        <f>O$185+D69+D76</f>
        <v>2.0519586414440552</v>
      </c>
      <c r="E260" s="5">
        <f t="shared" si="12"/>
        <v>5.5119107363594377E-2</v>
      </c>
      <c r="F260">
        <f t="shared" si="13"/>
        <v>5.5119107363594377E-2</v>
      </c>
      <c r="H260" s="5"/>
      <c r="J260" s="5"/>
      <c r="M260" t="s">
        <v>16</v>
      </c>
      <c r="N260" s="3">
        <v>1.1097782936638751</v>
      </c>
    </row>
    <row r="261" spans="1:14" x14ac:dyDescent="0.35">
      <c r="A261" t="s">
        <v>101</v>
      </c>
      <c r="B261" s="5">
        <f t="shared" si="16"/>
        <v>1.9968395340804608</v>
      </c>
      <c r="D261" s="5">
        <f>O$185+O$197+D75</f>
        <v>2.0263823105268228</v>
      </c>
      <c r="E261" s="5">
        <f t="shared" si="12"/>
        <v>2.9542776446362051E-2</v>
      </c>
      <c r="F261">
        <f t="shared" si="13"/>
        <v>2.9542776446362051E-2</v>
      </c>
      <c r="H261" s="5"/>
      <c r="J261" s="5"/>
      <c r="M261" t="s">
        <v>11</v>
      </c>
      <c r="N261" s="3">
        <v>2.063872502084751</v>
      </c>
    </row>
    <row r="262" spans="1:14" x14ac:dyDescent="0.35">
      <c r="A262" t="s">
        <v>102</v>
      </c>
      <c r="B262" s="5">
        <f t="shared" si="16"/>
        <v>1.9968395340804608</v>
      </c>
      <c r="D262" s="5">
        <f>O$185+O$196+D82</f>
        <v>2.0224158649976931</v>
      </c>
      <c r="E262" s="5">
        <f t="shared" si="12"/>
        <v>2.5576330917232326E-2</v>
      </c>
      <c r="F262">
        <f t="shared" si="13"/>
        <v>2.5576330917232326E-2</v>
      </c>
      <c r="H262" s="5"/>
      <c r="J262" s="5"/>
      <c r="M262" t="s">
        <v>12</v>
      </c>
      <c r="N262" s="3">
        <v>2.0017640626729425</v>
      </c>
    </row>
    <row r="263" spans="1:14" x14ac:dyDescent="0.35">
      <c r="A263" t="s">
        <v>135</v>
      </c>
      <c r="B263" s="5">
        <f t="shared" si="16"/>
        <v>1.9968395340804608</v>
      </c>
      <c r="D263" s="5">
        <f>D12+D81+D88</f>
        <v>2.0530334055335344</v>
      </c>
      <c r="E263" s="5">
        <f t="shared" si="12"/>
        <v>5.6193871453073641E-2</v>
      </c>
      <c r="F263">
        <f t="shared" si="13"/>
        <v>5.6193871453073641E-2</v>
      </c>
      <c r="H263" s="5"/>
      <c r="J263" s="5"/>
      <c r="M263" t="s">
        <v>13</v>
      </c>
      <c r="N263" s="3">
        <v>1.8641303226807993</v>
      </c>
    </row>
    <row r="264" spans="1:14" x14ac:dyDescent="0.35">
      <c r="A264" t="s">
        <v>136</v>
      </c>
      <c r="B264" s="5">
        <f t="shared" si="16"/>
        <v>1.9968395340804608</v>
      </c>
      <c r="D264" s="5">
        <f>O$185+D87+D94</f>
        <v>2.0519586414440552</v>
      </c>
      <c r="E264" s="5">
        <f t="shared" si="12"/>
        <v>5.5119107363594377E-2</v>
      </c>
      <c r="F264">
        <f t="shared" si="13"/>
        <v>5.5119107363594377E-2</v>
      </c>
      <c r="H264" s="5"/>
      <c r="J264" s="5"/>
      <c r="M264" t="s">
        <v>14</v>
      </c>
      <c r="N264" s="3">
        <v>1.994167795820609</v>
      </c>
    </row>
    <row r="265" spans="1:14" x14ac:dyDescent="0.35">
      <c r="A265" t="s">
        <v>103</v>
      </c>
      <c r="B265" s="5">
        <f t="shared" si="16"/>
        <v>1.9968395340804608</v>
      </c>
      <c r="D265" s="5">
        <f>O$185+O$197+D93</f>
        <v>2.0263823105268228</v>
      </c>
      <c r="E265" s="5">
        <f t="shared" si="12"/>
        <v>2.9542776446362051E-2</v>
      </c>
      <c r="F265">
        <f t="shared" si="13"/>
        <v>2.9542776446362051E-2</v>
      </c>
      <c r="H265" s="5"/>
      <c r="J265" s="5"/>
      <c r="M265" t="s">
        <v>31</v>
      </c>
      <c r="N265" s="3">
        <v>1.9686172665887709</v>
      </c>
    </row>
    <row r="266" spans="1:14" x14ac:dyDescent="0.35">
      <c r="A266" t="s">
        <v>104</v>
      </c>
      <c r="B266" s="5">
        <f t="shared" si="16"/>
        <v>1.9968395340804608</v>
      </c>
      <c r="D266" s="5">
        <f>O$185+O$196+D100</f>
        <v>2.0224158649976931</v>
      </c>
      <c r="E266" s="5">
        <f t="shared" si="12"/>
        <v>2.5576330917232326E-2</v>
      </c>
      <c r="F266">
        <f t="shared" si="13"/>
        <v>2.5576330917232326E-2</v>
      </c>
      <c r="H266" s="5"/>
      <c r="J266" s="5"/>
    </row>
    <row r="267" spans="1:14" x14ac:dyDescent="0.35">
      <c r="A267" t="s">
        <v>137</v>
      </c>
      <c r="B267" s="5">
        <f t="shared" si="16"/>
        <v>1.9968395340804608</v>
      </c>
      <c r="D267" s="5">
        <f>D16+D99+D106</f>
        <v>2.0530334055335344</v>
      </c>
      <c r="E267" s="5">
        <f t="shared" si="12"/>
        <v>5.6193871453073641E-2</v>
      </c>
      <c r="F267">
        <f t="shared" si="13"/>
        <v>5.6193871453073641E-2</v>
      </c>
      <c r="H267" s="5"/>
      <c r="J267" s="5"/>
      <c r="N267" s="3"/>
    </row>
    <row r="268" spans="1:14" x14ac:dyDescent="0.35">
      <c r="A268" t="s">
        <v>138</v>
      </c>
      <c r="B268" s="5">
        <f t="shared" si="16"/>
        <v>1.9968395340804608</v>
      </c>
      <c r="D268" s="5">
        <f>O$185+D105+D112</f>
        <v>2.0519586414440552</v>
      </c>
      <c r="E268" s="5">
        <f t="shared" si="12"/>
        <v>5.5119107363594377E-2</v>
      </c>
      <c r="F268">
        <f t="shared" si="13"/>
        <v>5.5119107363594377E-2</v>
      </c>
      <c r="H268" s="5"/>
      <c r="J268" s="5"/>
      <c r="N268" s="3"/>
    </row>
    <row r="269" spans="1:14" x14ac:dyDescent="0.35">
      <c r="A269" t="s">
        <v>105</v>
      </c>
      <c r="B269" s="5">
        <f t="shared" si="16"/>
        <v>1.9968395340804608</v>
      </c>
      <c r="D269" s="5">
        <f>O$185+O$197+D111</f>
        <v>2.0263823105268228</v>
      </c>
      <c r="E269" s="5">
        <f t="shared" si="12"/>
        <v>2.9542776446362051E-2</v>
      </c>
      <c r="F269">
        <f t="shared" si="13"/>
        <v>2.9542776446362051E-2</v>
      </c>
      <c r="H269" s="5"/>
      <c r="J269" s="5"/>
      <c r="N269" s="3"/>
    </row>
    <row r="270" spans="1:14" x14ac:dyDescent="0.35">
      <c r="A270" t="s">
        <v>106</v>
      </c>
      <c r="B270" s="5">
        <f t="shared" si="16"/>
        <v>1.9968395340804608</v>
      </c>
      <c r="D270" s="5">
        <f>O$185+O$196+D118</f>
        <v>2.0224158649976931</v>
      </c>
      <c r="E270" s="5">
        <f t="shared" si="12"/>
        <v>2.5576330917232326E-2</v>
      </c>
      <c r="F270">
        <f t="shared" si="13"/>
        <v>2.5576330917232326E-2</v>
      </c>
      <c r="H270" s="5"/>
      <c r="J270" s="5"/>
    </row>
    <row r="271" spans="1:14" x14ac:dyDescent="0.35">
      <c r="A271" t="s">
        <v>139</v>
      </c>
      <c r="B271" s="5">
        <f t="shared" si="16"/>
        <v>1.9968395340804608</v>
      </c>
      <c r="D271" s="5">
        <f>D20+D117+D124</f>
        <v>2.0530334055335344</v>
      </c>
      <c r="E271" s="5">
        <f t="shared" si="12"/>
        <v>5.6193871453073641E-2</v>
      </c>
      <c r="F271">
        <f t="shared" si="13"/>
        <v>5.6193871453073641E-2</v>
      </c>
      <c r="H271" s="5"/>
      <c r="J271" s="5"/>
      <c r="N271" s="3"/>
    </row>
    <row r="272" spans="1:14" x14ac:dyDescent="0.35">
      <c r="A272" t="s">
        <v>140</v>
      </c>
      <c r="B272" s="5">
        <f t="shared" si="16"/>
        <v>1.9968395340804608</v>
      </c>
      <c r="D272" s="5">
        <f>O$185+D123+D130</f>
        <v>2.0519586414440552</v>
      </c>
      <c r="E272" s="5">
        <f t="shared" si="12"/>
        <v>5.5119107363594377E-2</v>
      </c>
      <c r="F272">
        <f t="shared" si="13"/>
        <v>5.5119107363594377E-2</v>
      </c>
      <c r="H272" s="5"/>
      <c r="J272" s="5"/>
      <c r="N272" s="3"/>
    </row>
    <row r="273" spans="1:14" x14ac:dyDescent="0.35">
      <c r="A273" t="s">
        <v>107</v>
      </c>
      <c r="B273" s="5">
        <f t="shared" si="16"/>
        <v>1.9968395340804608</v>
      </c>
      <c r="D273" s="5">
        <f>O$185+O$197+D129</f>
        <v>2.0263823105268228</v>
      </c>
      <c r="E273" s="5">
        <f t="shared" si="12"/>
        <v>2.9542776446362051E-2</v>
      </c>
      <c r="F273">
        <f t="shared" si="13"/>
        <v>2.9542776446362051E-2</v>
      </c>
      <c r="H273" s="5"/>
      <c r="J273" s="5"/>
      <c r="N273" s="3"/>
    </row>
    <row r="274" spans="1:14" x14ac:dyDescent="0.35">
      <c r="A274" t="s">
        <v>108</v>
      </c>
      <c r="B274" s="5">
        <f t="shared" si="16"/>
        <v>1.9968395340804608</v>
      </c>
      <c r="D274" s="5">
        <f>O$185+O$196+D136</f>
        <v>2.0224158649976931</v>
      </c>
      <c r="E274" s="5">
        <f t="shared" si="12"/>
        <v>2.5576330917232326E-2</v>
      </c>
      <c r="F274">
        <f t="shared" si="13"/>
        <v>2.5576330917232326E-2</v>
      </c>
      <c r="J274" s="5"/>
      <c r="K274" s="5"/>
    </row>
    <row r="275" spans="1:14" x14ac:dyDescent="0.35">
      <c r="A275" t="s">
        <v>141</v>
      </c>
      <c r="B275" s="5">
        <f t="shared" si="16"/>
        <v>1.9968395340804608</v>
      </c>
      <c r="D275" s="5">
        <f>D24+D135+D142</f>
        <v>2.0530334055335344</v>
      </c>
      <c r="E275" s="5">
        <f t="shared" si="12"/>
        <v>5.6193871453073641E-2</v>
      </c>
      <c r="F275">
        <f t="shared" si="13"/>
        <v>5.6193871453073641E-2</v>
      </c>
      <c r="G275" s="5"/>
      <c r="H275" s="5"/>
      <c r="I275" s="5"/>
      <c r="J275" s="5"/>
      <c r="K275" s="5"/>
      <c r="N275" s="3"/>
    </row>
    <row r="276" spans="1:14" x14ac:dyDescent="0.35">
      <c r="A276" t="s">
        <v>142</v>
      </c>
      <c r="B276" s="5">
        <f t="shared" si="16"/>
        <v>1.9968395340804608</v>
      </c>
      <c r="D276" s="5">
        <f>O$185+D141+D148</f>
        <v>2.0519586414440552</v>
      </c>
      <c r="E276" s="5">
        <f t="shared" si="12"/>
        <v>5.5119107363594377E-2</v>
      </c>
      <c r="F276">
        <f t="shared" si="13"/>
        <v>5.5119107363594377E-2</v>
      </c>
      <c r="G276" s="5"/>
      <c r="H276" s="5"/>
      <c r="I276" s="5"/>
      <c r="J276" s="5"/>
      <c r="K276" s="5"/>
      <c r="N276" s="3"/>
    </row>
    <row r="277" spans="1:14" x14ac:dyDescent="0.35">
      <c r="A277" t="s">
        <v>109</v>
      </c>
      <c r="B277" s="5">
        <f t="shared" si="16"/>
        <v>1.9968395340804608</v>
      </c>
      <c r="D277" s="5">
        <f>O$185+O$197+D147</f>
        <v>2.0263823105268228</v>
      </c>
      <c r="E277" s="5">
        <f t="shared" si="12"/>
        <v>2.9542776446362051E-2</v>
      </c>
      <c r="F277">
        <f t="shared" si="13"/>
        <v>2.9542776446362051E-2</v>
      </c>
      <c r="G277" s="5">
        <f>AVERAGE(D254:D277)</f>
        <v>2.0355393159917474</v>
      </c>
      <c r="H277" s="5">
        <f>AVERAGE(E254:E274)</f>
        <v>3.7520905267041313E-2</v>
      </c>
      <c r="I277" s="5">
        <f>O220</f>
        <v>1.9968395340804608</v>
      </c>
      <c r="J277" s="5"/>
      <c r="K277" s="5"/>
      <c r="N277" s="3"/>
    </row>
    <row r="278" spans="1:14" x14ac:dyDescent="0.35">
      <c r="A278" t="s">
        <v>110</v>
      </c>
      <c r="B278" s="5">
        <f t="shared" ref="B278:B301" si="17">O$221</f>
        <v>1.9772647491723192</v>
      </c>
      <c r="D278" s="5">
        <f>O$189+O$199+D47</f>
        <v>2.0072923361661412</v>
      </c>
      <c r="E278" s="5">
        <f t="shared" si="12"/>
        <v>3.002758699382202E-2</v>
      </c>
      <c r="F278">
        <f t="shared" si="13"/>
        <v>3.002758699382202E-2</v>
      </c>
      <c r="H278" s="5"/>
      <c r="J278" s="5"/>
    </row>
    <row r="279" spans="1:14" x14ac:dyDescent="0.35">
      <c r="A279" t="s">
        <v>143</v>
      </c>
      <c r="B279" s="5">
        <f t="shared" si="17"/>
        <v>1.9772647491723192</v>
      </c>
      <c r="D279" s="5">
        <f>O$189+D48+D53</f>
        <v>2.0351316045373276</v>
      </c>
      <c r="E279" s="5">
        <f t="shared" ref="E279:E301" si="18">D279-$B279</f>
        <v>5.7866855365008352E-2</v>
      </c>
      <c r="F279">
        <f t="shared" ref="F279:F301" si="19">ABS(E279)</f>
        <v>5.7866855365008352E-2</v>
      </c>
      <c r="H279" s="5"/>
      <c r="J279" s="5"/>
    </row>
    <row r="280" spans="1:14" x14ac:dyDescent="0.35">
      <c r="A280" t="s">
        <v>144</v>
      </c>
      <c r="B280" s="5">
        <f t="shared" si="17"/>
        <v>1.9772647491723192</v>
      </c>
      <c r="D280" s="5">
        <f>O$189+D54+D59</f>
        <v>2.0351316045373276</v>
      </c>
      <c r="E280" s="5">
        <f t="shared" si="18"/>
        <v>5.7866855365008352E-2</v>
      </c>
      <c r="F280">
        <f t="shared" si="19"/>
        <v>5.7866855365008352E-2</v>
      </c>
      <c r="H280" s="5"/>
      <c r="J280" s="5"/>
    </row>
    <row r="281" spans="1:14" x14ac:dyDescent="0.35">
      <c r="A281" t="s">
        <v>111</v>
      </c>
      <c r="B281" s="5">
        <f t="shared" si="17"/>
        <v>1.9772647491723192</v>
      </c>
      <c r="D281" s="5">
        <f>O$189+O$198+D60</f>
        <v>2.0051040175435055</v>
      </c>
      <c r="E281" s="5">
        <f t="shared" si="18"/>
        <v>2.7839268371186332E-2</v>
      </c>
      <c r="F281">
        <f t="shared" si="19"/>
        <v>2.7839268371186332E-2</v>
      </c>
      <c r="H281" s="5"/>
      <c r="J281" s="5"/>
    </row>
    <row r="282" spans="1:14" x14ac:dyDescent="0.35">
      <c r="A282" t="s">
        <v>112</v>
      </c>
      <c r="B282" s="5">
        <f t="shared" si="17"/>
        <v>1.9772647491723192</v>
      </c>
      <c r="D282" s="5">
        <f>O$189+O$199+D65</f>
        <v>2.0072923361661412</v>
      </c>
      <c r="E282" s="5">
        <f t="shared" si="18"/>
        <v>3.002758699382202E-2</v>
      </c>
      <c r="F282">
        <f t="shared" si="19"/>
        <v>3.002758699382202E-2</v>
      </c>
      <c r="H282" s="5"/>
      <c r="J282" s="5"/>
    </row>
    <row r="283" spans="1:14" x14ac:dyDescent="0.35">
      <c r="A283" t="s">
        <v>145</v>
      </c>
      <c r="B283" s="5">
        <f t="shared" si="17"/>
        <v>1.9772647491723192</v>
      </c>
      <c r="D283" s="5">
        <f>O$189+D66+D71</f>
        <v>2.0351316045373276</v>
      </c>
      <c r="E283" s="5">
        <f t="shared" si="18"/>
        <v>5.7866855365008352E-2</v>
      </c>
      <c r="F283">
        <f t="shared" si="19"/>
        <v>5.7866855365008352E-2</v>
      </c>
      <c r="J283" s="5"/>
      <c r="K283" s="5"/>
    </row>
    <row r="284" spans="1:14" x14ac:dyDescent="0.35">
      <c r="A284" t="s">
        <v>146</v>
      </c>
      <c r="B284" s="5">
        <f t="shared" si="17"/>
        <v>1.9772647491723192</v>
      </c>
      <c r="D284" s="5">
        <f>O$189+D72+D77</f>
        <v>2.0351316045373276</v>
      </c>
      <c r="E284" s="5">
        <f t="shared" si="18"/>
        <v>5.7866855365008352E-2</v>
      </c>
      <c r="F284">
        <f t="shared" si="19"/>
        <v>5.7866855365008352E-2</v>
      </c>
      <c r="J284" s="5"/>
      <c r="K284" s="5"/>
      <c r="L284" s="5"/>
    </row>
    <row r="285" spans="1:14" x14ac:dyDescent="0.35">
      <c r="A285" t="s">
        <v>113</v>
      </c>
      <c r="B285" s="5">
        <f t="shared" si="17"/>
        <v>1.9772647491723192</v>
      </c>
      <c r="D285" s="5">
        <f>O$189+O$198+D78</f>
        <v>2.0051040175435055</v>
      </c>
      <c r="E285" s="5">
        <f t="shared" si="18"/>
        <v>2.7839268371186332E-2</v>
      </c>
      <c r="F285">
        <f t="shared" si="19"/>
        <v>2.7839268371186332E-2</v>
      </c>
      <c r="J285" s="5"/>
    </row>
    <row r="286" spans="1:14" x14ac:dyDescent="0.35">
      <c r="A286" t="s">
        <v>114</v>
      </c>
      <c r="B286" s="5">
        <f t="shared" si="17"/>
        <v>1.9772647491723192</v>
      </c>
      <c r="D286" s="5">
        <f>O$189+O$199+D83</f>
        <v>2.0072923361661412</v>
      </c>
      <c r="E286" s="5">
        <f t="shared" si="18"/>
        <v>3.002758699382202E-2</v>
      </c>
      <c r="F286">
        <f t="shared" si="19"/>
        <v>3.002758699382202E-2</v>
      </c>
      <c r="J286" s="5"/>
    </row>
    <row r="287" spans="1:14" x14ac:dyDescent="0.35">
      <c r="A287" t="s">
        <v>147</v>
      </c>
      <c r="B287" s="5">
        <f t="shared" si="17"/>
        <v>1.9772647491723192</v>
      </c>
      <c r="D287" s="5">
        <f>O$189+D84+D89</f>
        <v>2.0351316045373276</v>
      </c>
      <c r="E287" s="5">
        <f t="shared" si="18"/>
        <v>5.7866855365008352E-2</v>
      </c>
      <c r="F287">
        <f t="shared" si="19"/>
        <v>5.7866855365008352E-2</v>
      </c>
      <c r="J287" s="5"/>
    </row>
    <row r="288" spans="1:14" x14ac:dyDescent="0.35">
      <c r="A288" t="s">
        <v>148</v>
      </c>
      <c r="B288" s="5">
        <f t="shared" si="17"/>
        <v>1.9772647491723192</v>
      </c>
      <c r="D288" s="5">
        <f>O$189+D90+D95</f>
        <v>2.0351316045373276</v>
      </c>
      <c r="E288" s="5">
        <f t="shared" si="18"/>
        <v>5.7866855365008352E-2</v>
      </c>
      <c r="F288">
        <f t="shared" si="19"/>
        <v>5.7866855365008352E-2</v>
      </c>
      <c r="J288" s="5"/>
    </row>
    <row r="289" spans="1:10" x14ac:dyDescent="0.35">
      <c r="A289" t="s">
        <v>115</v>
      </c>
      <c r="B289" s="5">
        <f t="shared" si="17"/>
        <v>1.9772647491723192</v>
      </c>
      <c r="D289" s="5">
        <f>O$189+O$198+D96</f>
        <v>2.0051040175435055</v>
      </c>
      <c r="E289" s="5">
        <f t="shared" si="18"/>
        <v>2.7839268371186332E-2</v>
      </c>
      <c r="F289">
        <f t="shared" si="19"/>
        <v>2.7839268371186332E-2</v>
      </c>
      <c r="J289" s="5"/>
    </row>
    <row r="290" spans="1:10" x14ac:dyDescent="0.35">
      <c r="A290" t="s">
        <v>116</v>
      </c>
      <c r="B290" s="5">
        <f t="shared" si="17"/>
        <v>1.9772647491723192</v>
      </c>
      <c r="D290" s="5">
        <f>O$189+O$199+D101</f>
        <v>2.0072923361661412</v>
      </c>
      <c r="E290" s="5">
        <f t="shared" si="18"/>
        <v>3.002758699382202E-2</v>
      </c>
      <c r="F290">
        <f t="shared" si="19"/>
        <v>3.002758699382202E-2</v>
      </c>
      <c r="J290" s="5"/>
    </row>
    <row r="291" spans="1:10" x14ac:dyDescent="0.35">
      <c r="A291" t="s">
        <v>149</v>
      </c>
      <c r="B291" s="5">
        <f t="shared" si="17"/>
        <v>1.9772647491723192</v>
      </c>
      <c r="D291" s="5">
        <f>O$189+D102+D107</f>
        <v>2.0351316045373276</v>
      </c>
      <c r="E291" s="5">
        <f t="shared" si="18"/>
        <v>5.7866855365008352E-2</v>
      </c>
      <c r="F291">
        <f t="shared" si="19"/>
        <v>5.7866855365008352E-2</v>
      </c>
      <c r="J291" s="5"/>
    </row>
    <row r="292" spans="1:10" x14ac:dyDescent="0.35">
      <c r="A292" t="s">
        <v>150</v>
      </c>
      <c r="B292" s="5">
        <f t="shared" si="17"/>
        <v>1.9772647491723192</v>
      </c>
      <c r="D292" s="5">
        <f>O$189+D108+D113</f>
        <v>2.0351316045373276</v>
      </c>
      <c r="E292" s="5">
        <f t="shared" si="18"/>
        <v>5.7866855365008352E-2</v>
      </c>
      <c r="F292">
        <f t="shared" si="19"/>
        <v>5.7866855365008352E-2</v>
      </c>
      <c r="J292" s="5"/>
    </row>
    <row r="293" spans="1:10" x14ac:dyDescent="0.35">
      <c r="A293" t="s">
        <v>117</v>
      </c>
      <c r="B293" s="5">
        <f t="shared" si="17"/>
        <v>1.9772647491723192</v>
      </c>
      <c r="D293" s="5">
        <f>O$189+O$198+D114</f>
        <v>2.0051040175435055</v>
      </c>
      <c r="E293" s="5">
        <f t="shared" si="18"/>
        <v>2.7839268371186332E-2</v>
      </c>
      <c r="F293">
        <f t="shared" si="19"/>
        <v>2.7839268371186332E-2</v>
      </c>
      <c r="J293" s="5"/>
    </row>
    <row r="294" spans="1:10" x14ac:dyDescent="0.35">
      <c r="A294" t="s">
        <v>118</v>
      </c>
      <c r="B294" s="5">
        <f t="shared" si="17"/>
        <v>1.9772647491723192</v>
      </c>
      <c r="D294" s="5">
        <f>O$189+O$199+D119</f>
        <v>2.0072923361661412</v>
      </c>
      <c r="E294" s="5">
        <f t="shared" si="18"/>
        <v>3.002758699382202E-2</v>
      </c>
      <c r="F294">
        <f t="shared" si="19"/>
        <v>3.002758699382202E-2</v>
      </c>
      <c r="J294" s="5"/>
    </row>
    <row r="295" spans="1:10" x14ac:dyDescent="0.35">
      <c r="A295" t="s">
        <v>151</v>
      </c>
      <c r="B295" s="5">
        <f t="shared" si="17"/>
        <v>1.9772647491723192</v>
      </c>
      <c r="D295" s="5">
        <f>O$189+D120+D125</f>
        <v>2.0351316045373276</v>
      </c>
      <c r="E295" s="5">
        <f t="shared" si="18"/>
        <v>5.7866855365008352E-2</v>
      </c>
      <c r="F295">
        <f t="shared" si="19"/>
        <v>5.7866855365008352E-2</v>
      </c>
      <c r="J295" s="5"/>
    </row>
    <row r="296" spans="1:10" x14ac:dyDescent="0.35">
      <c r="A296" t="s">
        <v>152</v>
      </c>
      <c r="B296" s="5">
        <f t="shared" si="17"/>
        <v>1.9772647491723192</v>
      </c>
      <c r="D296" s="5">
        <f>O$189+D126+D131</f>
        <v>2.0351316045373276</v>
      </c>
      <c r="E296" s="5">
        <f t="shared" si="18"/>
        <v>5.7866855365008352E-2</v>
      </c>
      <c r="F296">
        <f t="shared" si="19"/>
        <v>5.7866855365008352E-2</v>
      </c>
      <c r="J296" s="5"/>
    </row>
    <row r="297" spans="1:10" x14ac:dyDescent="0.35">
      <c r="A297" t="s">
        <v>119</v>
      </c>
      <c r="B297" s="5">
        <f t="shared" si="17"/>
        <v>1.9772647491723192</v>
      </c>
      <c r="D297" s="5">
        <f>O$189+O$198+D132</f>
        <v>2.0051040175435055</v>
      </c>
      <c r="E297" s="5">
        <f t="shared" si="18"/>
        <v>2.7839268371186332E-2</v>
      </c>
      <c r="F297">
        <f t="shared" si="19"/>
        <v>2.7839268371186332E-2</v>
      </c>
      <c r="J297" s="5"/>
    </row>
    <row r="298" spans="1:10" x14ac:dyDescent="0.35">
      <c r="A298" t="s">
        <v>120</v>
      </c>
      <c r="B298" s="5">
        <f t="shared" si="17"/>
        <v>1.9772647491723192</v>
      </c>
      <c r="D298" s="5">
        <f>O$189+O$199+D137</f>
        <v>2.0072923361661412</v>
      </c>
      <c r="E298" s="5">
        <f t="shared" si="18"/>
        <v>3.002758699382202E-2</v>
      </c>
      <c r="F298">
        <f t="shared" si="19"/>
        <v>3.002758699382202E-2</v>
      </c>
      <c r="J298" s="5"/>
    </row>
    <row r="299" spans="1:10" x14ac:dyDescent="0.35">
      <c r="A299" t="s">
        <v>153</v>
      </c>
      <c r="B299" s="5">
        <f t="shared" si="17"/>
        <v>1.9772647491723192</v>
      </c>
      <c r="D299" s="5">
        <f>O$189+D138+D143</f>
        <v>2.0351316045373276</v>
      </c>
      <c r="E299" s="5">
        <f t="shared" si="18"/>
        <v>5.7866855365008352E-2</v>
      </c>
      <c r="F299">
        <f t="shared" si="19"/>
        <v>5.7866855365008352E-2</v>
      </c>
      <c r="J299" s="5"/>
    </row>
    <row r="300" spans="1:10" x14ac:dyDescent="0.35">
      <c r="A300" t="s">
        <v>154</v>
      </c>
      <c r="B300" s="5">
        <f t="shared" si="17"/>
        <v>1.9772647491723192</v>
      </c>
      <c r="D300" s="5">
        <f>O$189+D144+D149</f>
        <v>2.0351316045373276</v>
      </c>
      <c r="E300" s="5">
        <f t="shared" si="18"/>
        <v>5.7866855365008352E-2</v>
      </c>
      <c r="F300">
        <f t="shared" si="19"/>
        <v>5.7866855365008352E-2</v>
      </c>
      <c r="J300" s="5"/>
    </row>
    <row r="301" spans="1:10" x14ac:dyDescent="0.35">
      <c r="A301" t="s">
        <v>121</v>
      </c>
      <c r="B301" s="5">
        <f t="shared" si="17"/>
        <v>1.9772647491723192</v>
      </c>
      <c r="D301" s="5">
        <f>O$189+O$198+D150</f>
        <v>2.0051040175435055</v>
      </c>
      <c r="E301" s="5">
        <f t="shared" si="18"/>
        <v>2.7839268371186332E-2</v>
      </c>
      <c r="F301">
        <f t="shared" si="19"/>
        <v>2.7839268371186332E-2</v>
      </c>
      <c r="G301" s="5">
        <f>AVERAGE(D278:D301)</f>
        <v>2.0206648906960751</v>
      </c>
      <c r="H301" s="5">
        <f>AVERAGE(E278:E301)</f>
        <v>4.3400141523756264E-2</v>
      </c>
      <c r="I301" s="5">
        <f>O221</f>
        <v>1.9772647491723192</v>
      </c>
      <c r="J301" s="5"/>
    </row>
    <row r="302" spans="1:10" x14ac:dyDescent="0.35">
      <c r="G302" s="5"/>
      <c r="H302" s="5">
        <f>SUM(H214:H301)</f>
        <v>0.55557168818229308</v>
      </c>
      <c r="I302" s="5"/>
      <c r="J302" s="5"/>
    </row>
    <row r="303" spans="1:10" x14ac:dyDescent="0.35">
      <c r="H303" s="5">
        <f>_xlfn.STDEV.P(H214:H301)</f>
        <v>0.11886110137174183</v>
      </c>
      <c r="J303" s="5"/>
    </row>
    <row r="304" spans="1:10" x14ac:dyDescent="0.35">
      <c r="J304" s="5"/>
    </row>
    <row r="305" spans="10:10" x14ac:dyDescent="0.35">
      <c r="J305" s="5"/>
    </row>
    <row r="306" spans="10:10" x14ac:dyDescent="0.35">
      <c r="J306" s="5"/>
    </row>
    <row r="307" spans="10:10" x14ac:dyDescent="0.35">
      <c r="J307" s="5"/>
    </row>
    <row r="308" spans="10:10" x14ac:dyDescent="0.35">
      <c r="J308" s="5"/>
    </row>
    <row r="309" spans="10:10" x14ac:dyDescent="0.35">
      <c r="J309" s="5"/>
    </row>
    <row r="310" spans="10:10" x14ac:dyDescent="0.35">
      <c r="J310" s="5"/>
    </row>
    <row r="311" spans="10:10" x14ac:dyDescent="0.35">
      <c r="J311" s="5"/>
    </row>
    <row r="312" spans="10:10" x14ac:dyDescent="0.35">
      <c r="J312" s="5"/>
    </row>
  </sheetData>
  <conditionalFormatting sqref="E188:E301 H214:H223 J214:J283 H225:H250 H252:H273 H275:H282 H301">
    <cfRule type="cellIs" dxfId="99" priority="9" operator="lessThan">
      <formula>-0.02</formula>
    </cfRule>
    <cfRule type="cellIs" dxfId="98" priority="10" operator="greaterThan">
      <formula>0.02</formula>
    </cfRule>
  </conditionalFormatting>
  <conditionalFormatting sqref="H187">
    <cfRule type="cellIs" dxfId="97" priority="3" operator="lessThan">
      <formula>-0.02</formula>
    </cfRule>
    <cfRule type="cellIs" dxfId="96" priority="4" operator="greaterThan">
      <formula>0.02</formula>
    </cfRule>
  </conditionalFormatting>
  <conditionalFormatting sqref="H190">
    <cfRule type="cellIs" dxfId="95" priority="1" operator="lessThan">
      <formula>-0.02</formula>
    </cfRule>
    <cfRule type="cellIs" dxfId="94" priority="2" operator="greaterThan">
      <formula>0.02</formula>
    </cfRule>
  </conditionalFormatting>
  <conditionalFormatting sqref="H208:H212">
    <cfRule type="cellIs" dxfId="93" priority="5" operator="lessThan">
      <formula>-0.02</formula>
    </cfRule>
    <cfRule type="cellIs" dxfId="92" priority="6" operator="greaterThan">
      <formula>0.02</formula>
    </cfRule>
  </conditionalFormatting>
  <conditionalFormatting sqref="J285:J312">
    <cfRule type="cellIs" dxfId="91" priority="7" operator="lessThan">
      <formula>-0.02</formula>
    </cfRule>
    <cfRule type="cellIs" dxfId="90" priority="8" operator="greaterThan">
      <formula>0.02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F4C04-D9E0-4F42-9045-9A48CC9CF9D8}">
  <dimension ref="A1:V211"/>
  <sheetViews>
    <sheetView topLeftCell="A149" workbookViewId="0">
      <selection activeCell="R157" sqref="R157"/>
    </sheetView>
  </sheetViews>
  <sheetFormatPr defaultRowHeight="14.5" x14ac:dyDescent="0.35"/>
  <sheetData>
    <row r="1" spans="1:18" x14ac:dyDescent="0.35">
      <c r="J1" t="s">
        <v>35</v>
      </c>
      <c r="N1" t="s">
        <v>27</v>
      </c>
      <c r="R1" t="s">
        <v>44</v>
      </c>
    </row>
    <row r="2" spans="1:18" x14ac:dyDescent="0.35">
      <c r="A2" s="22" t="s">
        <v>0</v>
      </c>
      <c r="B2" s="22" t="s">
        <v>11</v>
      </c>
      <c r="C2" t="str">
        <f>'Forshammar-Mg2Ti (2)'!C1</f>
        <v>Si</v>
      </c>
      <c r="D2" s="23">
        <f>'Forshammar-Mg2Ti (2)'!D1</f>
        <v>0.99871547866099941</v>
      </c>
      <c r="F2">
        <f>IF(C2="Si",J2,(IF(C2="Al",N2,R2)))</f>
        <v>1.6245000000000001</v>
      </c>
      <c r="H2" s="1">
        <v>0.38900000000000001</v>
      </c>
      <c r="I2" s="1">
        <v>1.6240000000000001</v>
      </c>
      <c r="J2" s="2">
        <f>I2-(H2*LN(D2))</f>
        <v>1.6245000000000001</v>
      </c>
      <c r="L2" s="2">
        <v>0.39</v>
      </c>
      <c r="M2" s="2">
        <v>1.6339999999999999</v>
      </c>
      <c r="N2" s="2">
        <f>M2-(L2*LN(D2))</f>
        <v>1.6345012853470435</v>
      </c>
      <c r="P2" s="1">
        <v>0.35699999999999998</v>
      </c>
      <c r="Q2" s="1">
        <v>1.3720000000000001</v>
      </c>
      <c r="R2" s="2">
        <f>Q2-(P2*LN(D2))</f>
        <v>1.3724588688946016</v>
      </c>
    </row>
    <row r="3" spans="1:18" x14ac:dyDescent="0.35">
      <c r="A3" s="22" t="s">
        <v>0</v>
      </c>
      <c r="B3" s="22" t="s">
        <v>12</v>
      </c>
      <c r="D3" s="23">
        <f>'Forshammar-Mg2Ti (2)'!D2</f>
        <v>0.95970329941597765</v>
      </c>
      <c r="F3">
        <f>IF(C2="Si",J3,(IF(C3="Al",N3,R3)))</f>
        <v>1.64</v>
      </c>
      <c r="H3" s="1">
        <v>0.38900000000000001</v>
      </c>
      <c r="I3" s="1">
        <v>1.6240000000000001</v>
      </c>
      <c r="J3" s="2">
        <f t="shared" ref="J3:J25" si="0">I3-(H3*LN(D3))</f>
        <v>1.64</v>
      </c>
      <c r="L3" s="2">
        <v>0.39</v>
      </c>
      <c r="M3" s="2">
        <v>1.6339999999999999</v>
      </c>
      <c r="N3" s="2">
        <f t="shared" ref="N3:N25" si="1">M3-(L3*LN(D3))</f>
        <v>1.6500411311053982</v>
      </c>
      <c r="P3" s="1">
        <v>0.35699999999999998</v>
      </c>
      <c r="Q3" s="1">
        <v>1.3720000000000001</v>
      </c>
      <c r="R3" s="2">
        <f t="shared" ref="R3:R25" si="2">Q3-(P3*LN(D3))</f>
        <v>1.3866838046272494</v>
      </c>
    </row>
    <row r="4" spans="1:18" x14ac:dyDescent="0.35">
      <c r="A4" s="22" t="s">
        <v>0</v>
      </c>
      <c r="B4" s="22" t="s">
        <v>13</v>
      </c>
      <c r="D4" s="23">
        <f>'Forshammar-Mg2Ti (2)'!D3</f>
        <v>1.0459916814346699</v>
      </c>
      <c r="F4">
        <f>IF(C2="Si",J4,(IF(C4="Al",N4,R4)))</f>
        <v>1.6065084543928752</v>
      </c>
      <c r="H4" s="1">
        <v>0.38900000000000001</v>
      </c>
      <c r="I4" s="1">
        <v>1.6240000000000001</v>
      </c>
      <c r="J4" s="2">
        <f t="shared" si="0"/>
        <v>1.6065084543928752</v>
      </c>
      <c r="L4" s="2">
        <v>0.39</v>
      </c>
      <c r="M4" s="2">
        <v>1.6339999999999999</v>
      </c>
      <c r="N4" s="2">
        <f t="shared" si="1"/>
        <v>1.6164634889800031</v>
      </c>
      <c r="P4" s="1">
        <v>0.35699999999999998</v>
      </c>
      <c r="Q4" s="1">
        <v>1.3720000000000001</v>
      </c>
      <c r="R4" s="2">
        <f t="shared" si="2"/>
        <v>1.3559473476047723</v>
      </c>
    </row>
    <row r="5" spans="1:18" x14ac:dyDescent="0.35">
      <c r="A5" s="22" t="s">
        <v>0</v>
      </c>
      <c r="B5" s="22" t="s">
        <v>14</v>
      </c>
      <c r="D5" s="23">
        <f>'Forshammar-Mg2Ti (2)'!D4</f>
        <v>1.0457455511595801</v>
      </c>
      <c r="F5">
        <f>IF(C2="Si",J5,(IF(C5="Al",N5,R5)))</f>
        <v>1.6066</v>
      </c>
      <c r="H5" s="1">
        <v>0.38900000000000001</v>
      </c>
      <c r="I5" s="1">
        <v>1.6240000000000001</v>
      </c>
      <c r="J5" s="2">
        <f t="shared" si="0"/>
        <v>1.6066</v>
      </c>
      <c r="L5" s="2">
        <v>0.39</v>
      </c>
      <c r="M5" s="2">
        <v>1.6339999999999999</v>
      </c>
      <c r="N5" s="2">
        <f t="shared" si="1"/>
        <v>1.6165552699228789</v>
      </c>
      <c r="P5" s="1">
        <v>0.35699999999999998</v>
      </c>
      <c r="Q5" s="1">
        <v>1.3720000000000001</v>
      </c>
      <c r="R5" s="2">
        <f t="shared" si="2"/>
        <v>1.3560313624678664</v>
      </c>
    </row>
    <row r="6" spans="1:18" x14ac:dyDescent="0.35">
      <c r="A6" s="22" t="s">
        <v>1</v>
      </c>
      <c r="B6" s="22" t="s">
        <v>11</v>
      </c>
      <c r="C6" t="str">
        <f>'Forshammar-Mg2Ti (2)'!C5</f>
        <v>Si</v>
      </c>
      <c r="D6" s="23">
        <f>'Forshammar-Mg2Ti (2)'!D5</f>
        <v>0.99871547866099941</v>
      </c>
      <c r="F6">
        <f>IF(C$6="Si",J6,(IF(C6="Al",N6,R6)))</f>
        <v>1.6245000000000001</v>
      </c>
      <c r="H6" s="1">
        <v>0.38900000000000001</v>
      </c>
      <c r="I6" s="1">
        <v>1.6240000000000001</v>
      </c>
      <c r="J6" s="2">
        <f t="shared" si="0"/>
        <v>1.6245000000000001</v>
      </c>
      <c r="L6" s="2">
        <v>0.39</v>
      </c>
      <c r="M6" s="2">
        <v>1.6339999999999999</v>
      </c>
      <c r="N6" s="2">
        <f t="shared" si="1"/>
        <v>1.6345012853470435</v>
      </c>
      <c r="P6" s="1">
        <v>0.35699999999999998</v>
      </c>
      <c r="Q6" s="1">
        <v>1.3720000000000001</v>
      </c>
      <c r="R6" s="2">
        <f t="shared" si="2"/>
        <v>1.3724588688946016</v>
      </c>
    </row>
    <row r="7" spans="1:18" x14ac:dyDescent="0.35">
      <c r="A7" s="22" t="s">
        <v>1</v>
      </c>
      <c r="B7" s="22" t="s">
        <v>12</v>
      </c>
      <c r="D7" s="23">
        <f>'Forshammar-Mg2Ti (2)'!D6</f>
        <v>0.95970329941597765</v>
      </c>
      <c r="F7">
        <f>IF(C$6="Si",J7,(IF(C7="Al",N7,R7)))</f>
        <v>1.64</v>
      </c>
      <c r="H7" s="1">
        <v>0.38900000000000001</v>
      </c>
      <c r="I7" s="1">
        <v>1.6240000000000001</v>
      </c>
      <c r="J7" s="2">
        <f t="shared" si="0"/>
        <v>1.64</v>
      </c>
      <c r="L7" s="2">
        <v>0.39</v>
      </c>
      <c r="M7" s="2">
        <v>1.6339999999999999</v>
      </c>
      <c r="N7" s="2">
        <f t="shared" si="1"/>
        <v>1.6500411311053982</v>
      </c>
      <c r="P7" s="1">
        <v>0.35699999999999998</v>
      </c>
      <c r="Q7" s="1">
        <v>1.3720000000000001</v>
      </c>
      <c r="R7" s="2">
        <f t="shared" si="2"/>
        <v>1.3866838046272494</v>
      </c>
    </row>
    <row r="8" spans="1:18" x14ac:dyDescent="0.35">
      <c r="A8" s="22" t="s">
        <v>1</v>
      </c>
      <c r="B8" s="22" t="s">
        <v>13</v>
      </c>
      <c r="D8" s="23">
        <f>'Forshammar-Mg2Ti (2)'!D7</f>
        <v>1.0459916814346699</v>
      </c>
      <c r="F8">
        <f>IF(C$6="Si",J8,(IF(C8="Al",N8,R8)))</f>
        <v>1.6065084543928752</v>
      </c>
      <c r="H8" s="1">
        <v>0.38900000000000001</v>
      </c>
      <c r="I8" s="1">
        <v>1.6240000000000001</v>
      </c>
      <c r="J8" s="2">
        <f t="shared" si="0"/>
        <v>1.6065084543928752</v>
      </c>
      <c r="L8" s="2">
        <v>0.39</v>
      </c>
      <c r="M8" s="2">
        <v>1.6339999999999999</v>
      </c>
      <c r="N8" s="2">
        <f t="shared" si="1"/>
        <v>1.6164634889800031</v>
      </c>
      <c r="P8" s="1">
        <v>0.35699999999999998</v>
      </c>
      <c r="Q8" s="1">
        <v>1.3720000000000001</v>
      </c>
      <c r="R8" s="2">
        <f t="shared" si="2"/>
        <v>1.3559473476047723</v>
      </c>
    </row>
    <row r="9" spans="1:18" x14ac:dyDescent="0.35">
      <c r="A9" s="22" t="s">
        <v>1</v>
      </c>
      <c r="B9" s="22" t="s">
        <v>14</v>
      </c>
      <c r="D9" s="23">
        <f>'Forshammar-Mg2Ti (2)'!D8</f>
        <v>1.0457455511595801</v>
      </c>
      <c r="F9">
        <f>IF(C$6="Si",J9,(IF(C9="Al",N9,R9)))</f>
        <v>1.6066</v>
      </c>
      <c r="H9" s="1">
        <v>0.38900000000000001</v>
      </c>
      <c r="I9" s="1">
        <v>1.6240000000000001</v>
      </c>
      <c r="J9" s="2">
        <f t="shared" si="0"/>
        <v>1.6066</v>
      </c>
      <c r="L9" s="2">
        <v>0.39</v>
      </c>
      <c r="M9" s="2">
        <v>1.6339999999999999</v>
      </c>
      <c r="N9" s="2">
        <f t="shared" si="1"/>
        <v>1.6165552699228789</v>
      </c>
      <c r="P9" s="1">
        <v>0.35699999999999998</v>
      </c>
      <c r="Q9" s="1">
        <v>1.3720000000000001</v>
      </c>
      <c r="R9" s="2">
        <f t="shared" si="2"/>
        <v>1.3560313624678664</v>
      </c>
    </row>
    <row r="10" spans="1:18" x14ac:dyDescent="0.35">
      <c r="A10" s="22" t="s">
        <v>2</v>
      </c>
      <c r="B10" s="22" t="s">
        <v>11</v>
      </c>
      <c r="C10" t="str">
        <f>'Forshammar-Mg2Ti (2)'!C9</f>
        <v>Si</v>
      </c>
      <c r="D10" s="23">
        <f>'Forshammar-Mg2Ti (2)'!D9</f>
        <v>0.99871547866099941</v>
      </c>
      <c r="F10">
        <f>IF(C$10="Si",J10,(IF(C10="Al",N10,R10)))</f>
        <v>1.6245000000000001</v>
      </c>
      <c r="H10" s="1">
        <v>0.38900000000000001</v>
      </c>
      <c r="I10" s="1">
        <v>1.6240000000000001</v>
      </c>
      <c r="J10" s="2">
        <f t="shared" si="0"/>
        <v>1.6245000000000001</v>
      </c>
      <c r="L10" s="2">
        <v>0.39</v>
      </c>
      <c r="M10" s="2">
        <v>1.6339999999999999</v>
      </c>
      <c r="N10" s="2">
        <f t="shared" si="1"/>
        <v>1.6345012853470435</v>
      </c>
      <c r="P10" s="1">
        <v>0.35699999999999998</v>
      </c>
      <c r="Q10" s="1">
        <v>1.3720000000000001</v>
      </c>
      <c r="R10" s="2">
        <f t="shared" si="2"/>
        <v>1.3724588688946016</v>
      </c>
    </row>
    <row r="11" spans="1:18" x14ac:dyDescent="0.35">
      <c r="A11" s="22" t="s">
        <v>2</v>
      </c>
      <c r="B11" s="22" t="s">
        <v>12</v>
      </c>
      <c r="D11" s="23">
        <f>'Forshammar-Mg2Ti (2)'!D10</f>
        <v>0.95970329941597765</v>
      </c>
      <c r="F11">
        <f>IF(C$10="Si",J11,(IF(C11="Al",N11,R11)))</f>
        <v>1.64</v>
      </c>
      <c r="H11" s="1">
        <v>0.38900000000000001</v>
      </c>
      <c r="I11" s="1">
        <v>1.6240000000000001</v>
      </c>
      <c r="J11" s="2">
        <f t="shared" si="0"/>
        <v>1.64</v>
      </c>
      <c r="L11" s="2">
        <v>0.39</v>
      </c>
      <c r="M11" s="2">
        <v>1.6339999999999999</v>
      </c>
      <c r="N11" s="2">
        <f t="shared" si="1"/>
        <v>1.6500411311053982</v>
      </c>
      <c r="P11" s="1">
        <v>0.35699999999999998</v>
      </c>
      <c r="Q11" s="1">
        <v>1.3720000000000001</v>
      </c>
      <c r="R11" s="2">
        <f t="shared" si="2"/>
        <v>1.3866838046272494</v>
      </c>
    </row>
    <row r="12" spans="1:18" x14ac:dyDescent="0.35">
      <c r="A12" s="22" t="s">
        <v>2</v>
      </c>
      <c r="B12" s="22" t="s">
        <v>13</v>
      </c>
      <c r="D12" s="23">
        <f>'Forshammar-Mg2Ti (2)'!D11</f>
        <v>1.0459916814346699</v>
      </c>
      <c r="F12">
        <f>IF(C$10="Si",J12,(IF(C12="Al",N12,R12)))</f>
        <v>1.6065084543928752</v>
      </c>
      <c r="H12" s="1">
        <v>0.38900000000000001</v>
      </c>
      <c r="I12" s="1">
        <v>1.6240000000000001</v>
      </c>
      <c r="J12" s="2">
        <f t="shared" si="0"/>
        <v>1.6065084543928752</v>
      </c>
      <c r="L12" s="2">
        <v>0.39</v>
      </c>
      <c r="M12" s="2">
        <v>1.6339999999999999</v>
      </c>
      <c r="N12" s="2">
        <f t="shared" si="1"/>
        <v>1.6164634889800031</v>
      </c>
      <c r="P12" s="1">
        <v>0.35699999999999998</v>
      </c>
      <c r="Q12" s="1">
        <v>1.3720000000000001</v>
      </c>
      <c r="R12" s="2">
        <f t="shared" si="2"/>
        <v>1.3559473476047723</v>
      </c>
    </row>
    <row r="13" spans="1:18" x14ac:dyDescent="0.35">
      <c r="A13" s="22" t="s">
        <v>2</v>
      </c>
      <c r="B13" s="22" t="s">
        <v>14</v>
      </c>
      <c r="D13" s="23">
        <f>'Forshammar-Mg2Ti (2)'!D12</f>
        <v>1.0457455511595801</v>
      </c>
      <c r="F13">
        <f>IF(C$10="Si",J13,(IF(C13="Al",N13,R13)))</f>
        <v>1.6066</v>
      </c>
      <c r="H13" s="1">
        <v>0.38900000000000001</v>
      </c>
      <c r="I13" s="1">
        <v>1.6240000000000001</v>
      </c>
      <c r="J13" s="2">
        <f t="shared" si="0"/>
        <v>1.6066</v>
      </c>
      <c r="L13" s="2">
        <v>0.39</v>
      </c>
      <c r="M13" s="2">
        <v>1.6339999999999999</v>
      </c>
      <c r="N13" s="2">
        <f t="shared" si="1"/>
        <v>1.6165552699228789</v>
      </c>
      <c r="P13" s="1">
        <v>0.35699999999999998</v>
      </c>
      <c r="Q13" s="1">
        <v>1.3720000000000001</v>
      </c>
      <c r="R13" s="2">
        <f t="shared" si="2"/>
        <v>1.3560313624678664</v>
      </c>
    </row>
    <row r="14" spans="1:18" x14ac:dyDescent="0.35">
      <c r="A14" s="22" t="s">
        <v>3</v>
      </c>
      <c r="B14" s="22" t="s">
        <v>11</v>
      </c>
      <c r="C14" t="str">
        <f>'Forshammar-Mg2Ti (2)'!C13</f>
        <v>Si</v>
      </c>
      <c r="D14" s="23">
        <f>'Forshammar-Mg2Ti (2)'!D13</f>
        <v>0.99871547866099941</v>
      </c>
      <c r="F14">
        <f>IF(C$14="Si",J14,(IF(C14="Al",N14,R14)))</f>
        <v>1.6245000000000001</v>
      </c>
      <c r="H14" s="1">
        <v>0.38900000000000001</v>
      </c>
      <c r="I14" s="1">
        <v>1.6240000000000001</v>
      </c>
      <c r="J14" s="2">
        <f t="shared" si="0"/>
        <v>1.6245000000000001</v>
      </c>
      <c r="L14" s="2">
        <v>0.39</v>
      </c>
      <c r="M14" s="2">
        <v>1.6339999999999999</v>
      </c>
      <c r="N14" s="2">
        <f t="shared" si="1"/>
        <v>1.6345012853470435</v>
      </c>
      <c r="P14" s="1">
        <v>0.35699999999999998</v>
      </c>
      <c r="Q14" s="1">
        <v>1.3720000000000001</v>
      </c>
      <c r="R14" s="2">
        <f t="shared" si="2"/>
        <v>1.3724588688946016</v>
      </c>
    </row>
    <row r="15" spans="1:18" x14ac:dyDescent="0.35">
      <c r="A15" s="22" t="s">
        <v>3</v>
      </c>
      <c r="B15" s="22" t="s">
        <v>12</v>
      </c>
      <c r="D15" s="23">
        <f>'Forshammar-Mg2Ti (2)'!D14</f>
        <v>0.95970329941597765</v>
      </c>
      <c r="F15">
        <f>IF(C$14="Si",J15,(IF(C15="Al",N15,R15)))</f>
        <v>1.64</v>
      </c>
      <c r="H15" s="1">
        <v>0.38900000000000001</v>
      </c>
      <c r="I15" s="1">
        <v>1.6240000000000001</v>
      </c>
      <c r="J15" s="2">
        <f t="shared" si="0"/>
        <v>1.64</v>
      </c>
      <c r="L15" s="2">
        <v>0.39</v>
      </c>
      <c r="M15" s="2">
        <v>1.6339999999999999</v>
      </c>
      <c r="N15" s="2">
        <f t="shared" si="1"/>
        <v>1.6500411311053982</v>
      </c>
      <c r="P15" s="1">
        <v>0.35699999999999998</v>
      </c>
      <c r="Q15" s="1">
        <v>1.3720000000000001</v>
      </c>
      <c r="R15" s="2">
        <f t="shared" si="2"/>
        <v>1.3866838046272494</v>
      </c>
    </row>
    <row r="16" spans="1:18" x14ac:dyDescent="0.35">
      <c r="A16" s="22" t="s">
        <v>3</v>
      </c>
      <c r="B16" s="22" t="s">
        <v>13</v>
      </c>
      <c r="D16" s="23">
        <f>'Forshammar-Mg2Ti (2)'!D15</f>
        <v>1.0459916814346699</v>
      </c>
      <c r="F16">
        <f>IF(C$14="Si",J16,(IF(C16="Al",N16,R16)))</f>
        <v>1.6065084543928752</v>
      </c>
      <c r="H16" s="1">
        <v>0.38900000000000001</v>
      </c>
      <c r="I16" s="1">
        <v>1.6240000000000001</v>
      </c>
      <c r="J16" s="2">
        <f t="shared" si="0"/>
        <v>1.6065084543928752</v>
      </c>
      <c r="L16" s="2">
        <v>0.39</v>
      </c>
      <c r="M16" s="2">
        <v>1.6339999999999999</v>
      </c>
      <c r="N16" s="2">
        <f t="shared" si="1"/>
        <v>1.6164634889800031</v>
      </c>
      <c r="P16" s="1">
        <v>0.35699999999999998</v>
      </c>
      <c r="Q16" s="1">
        <v>1.3720000000000001</v>
      </c>
      <c r="R16" s="2">
        <f t="shared" si="2"/>
        <v>1.3559473476047723</v>
      </c>
    </row>
    <row r="17" spans="1:18" x14ac:dyDescent="0.35">
      <c r="A17" s="22" t="s">
        <v>3</v>
      </c>
      <c r="B17" s="22" t="s">
        <v>14</v>
      </c>
      <c r="D17" s="23">
        <f>'Forshammar-Mg2Ti (2)'!D16</f>
        <v>1.0457455511595801</v>
      </c>
      <c r="F17">
        <f>IF(C$14="Si",J17,(IF(C17="Al",N17,R17)))</f>
        <v>1.6066</v>
      </c>
      <c r="H17" s="1">
        <v>0.38900000000000001</v>
      </c>
      <c r="I17" s="1">
        <v>1.6240000000000001</v>
      </c>
      <c r="J17" s="2">
        <f t="shared" si="0"/>
        <v>1.6066</v>
      </c>
      <c r="L17" s="2">
        <v>0.39</v>
      </c>
      <c r="M17" s="2">
        <v>1.6339999999999999</v>
      </c>
      <c r="N17" s="2">
        <f t="shared" si="1"/>
        <v>1.6165552699228789</v>
      </c>
      <c r="P17" s="1">
        <v>0.35699999999999998</v>
      </c>
      <c r="Q17" s="1">
        <v>1.3720000000000001</v>
      </c>
      <c r="R17" s="2">
        <f t="shared" si="2"/>
        <v>1.3560313624678664</v>
      </c>
    </row>
    <row r="18" spans="1:18" x14ac:dyDescent="0.35">
      <c r="A18" s="22" t="s">
        <v>4</v>
      </c>
      <c r="B18" s="22" t="s">
        <v>11</v>
      </c>
      <c r="C18" t="str">
        <f>'Forshammar-Mg2Ti (2)'!C17</f>
        <v>Si</v>
      </c>
      <c r="D18" s="23">
        <f>'Forshammar-Mg2Ti (2)'!D17</f>
        <v>0.99871547866099941</v>
      </c>
      <c r="F18">
        <f>IF(C$18="Si",J18,(IF(C18="Al",N18,R18)))</f>
        <v>1.6245000000000001</v>
      </c>
      <c r="H18" s="1">
        <v>0.38900000000000001</v>
      </c>
      <c r="I18" s="1">
        <v>1.6240000000000001</v>
      </c>
      <c r="J18" s="2">
        <f t="shared" si="0"/>
        <v>1.6245000000000001</v>
      </c>
      <c r="L18" s="2">
        <v>0.39</v>
      </c>
      <c r="M18" s="2">
        <v>1.6339999999999999</v>
      </c>
      <c r="N18" s="2">
        <f t="shared" si="1"/>
        <v>1.6345012853470435</v>
      </c>
      <c r="P18" s="1">
        <v>0.35699999999999998</v>
      </c>
      <c r="Q18" s="1">
        <v>1.3720000000000001</v>
      </c>
      <c r="R18" s="2">
        <f t="shared" si="2"/>
        <v>1.3724588688946016</v>
      </c>
    </row>
    <row r="19" spans="1:18" x14ac:dyDescent="0.35">
      <c r="A19" s="22" t="s">
        <v>4</v>
      </c>
      <c r="B19" s="22" t="s">
        <v>12</v>
      </c>
      <c r="D19" s="23">
        <f>'Forshammar-Mg2Ti (2)'!D18</f>
        <v>0.95970329941597765</v>
      </c>
      <c r="F19">
        <f>IF(C$18="Si",J19,(IF(C19="Al",N19,R19)))</f>
        <v>1.64</v>
      </c>
      <c r="H19" s="1">
        <v>0.38900000000000001</v>
      </c>
      <c r="I19" s="1">
        <v>1.6240000000000001</v>
      </c>
      <c r="J19" s="2">
        <f t="shared" si="0"/>
        <v>1.64</v>
      </c>
      <c r="L19" s="2">
        <v>0.39</v>
      </c>
      <c r="M19" s="2">
        <v>1.6339999999999999</v>
      </c>
      <c r="N19" s="2">
        <f t="shared" si="1"/>
        <v>1.6500411311053982</v>
      </c>
      <c r="P19" s="1">
        <v>0.35699999999999998</v>
      </c>
      <c r="Q19" s="1">
        <v>1.3720000000000001</v>
      </c>
      <c r="R19" s="2">
        <f t="shared" si="2"/>
        <v>1.3866838046272494</v>
      </c>
    </row>
    <row r="20" spans="1:18" x14ac:dyDescent="0.35">
      <c r="A20" s="22" t="s">
        <v>4</v>
      </c>
      <c r="B20" s="22" t="s">
        <v>13</v>
      </c>
      <c r="D20" s="23">
        <f>'Forshammar-Mg2Ti (2)'!D19</f>
        <v>1.0459916814346699</v>
      </c>
      <c r="F20">
        <f>IF(C$18="Si",J20,(IF(C20="Al",N20,R20)))</f>
        <v>1.6065084543928752</v>
      </c>
      <c r="H20" s="1">
        <v>0.38900000000000001</v>
      </c>
      <c r="I20" s="1">
        <v>1.6240000000000001</v>
      </c>
      <c r="J20" s="2">
        <f t="shared" si="0"/>
        <v>1.6065084543928752</v>
      </c>
      <c r="L20" s="2">
        <v>0.39</v>
      </c>
      <c r="M20" s="2">
        <v>1.6339999999999999</v>
      </c>
      <c r="N20" s="2">
        <f t="shared" si="1"/>
        <v>1.6164634889800031</v>
      </c>
      <c r="P20" s="1">
        <v>0.35699999999999998</v>
      </c>
      <c r="Q20" s="1">
        <v>1.3720000000000001</v>
      </c>
      <c r="R20" s="2">
        <f t="shared" si="2"/>
        <v>1.3559473476047723</v>
      </c>
    </row>
    <row r="21" spans="1:18" x14ac:dyDescent="0.35">
      <c r="A21" s="22" t="s">
        <v>4</v>
      </c>
      <c r="B21" s="22" t="s">
        <v>14</v>
      </c>
      <c r="D21" s="23">
        <f>'Forshammar-Mg2Ti (2)'!D20</f>
        <v>1.0457455511595801</v>
      </c>
      <c r="F21">
        <f>IF(C$18="Si",J21,(IF(C21="Al",N21,R21)))</f>
        <v>1.6066</v>
      </c>
      <c r="H21" s="1">
        <v>0.38900000000000001</v>
      </c>
      <c r="I21" s="1">
        <v>1.6240000000000001</v>
      </c>
      <c r="J21" s="2">
        <f t="shared" si="0"/>
        <v>1.6066</v>
      </c>
      <c r="L21" s="2">
        <v>0.39</v>
      </c>
      <c r="M21" s="2">
        <v>1.6339999999999999</v>
      </c>
      <c r="N21" s="2">
        <f t="shared" si="1"/>
        <v>1.6165552699228789</v>
      </c>
      <c r="P21" s="1">
        <v>0.35699999999999998</v>
      </c>
      <c r="Q21" s="1">
        <v>1.3720000000000001</v>
      </c>
      <c r="R21" s="2">
        <f t="shared" si="2"/>
        <v>1.3560313624678664</v>
      </c>
    </row>
    <row r="22" spans="1:18" x14ac:dyDescent="0.35">
      <c r="A22" s="22" t="s">
        <v>5</v>
      </c>
      <c r="B22" s="22" t="s">
        <v>11</v>
      </c>
      <c r="C22" t="str">
        <f>'Forshammar-Mg2Ti (2)'!C21</f>
        <v>Si</v>
      </c>
      <c r="D22" s="23">
        <f>'Forshammar-Mg2Ti (2)'!D21</f>
        <v>0.99871547866099941</v>
      </c>
      <c r="F22">
        <f>IF(C$22="Si",J22,(IF(C22="Al",N22,R22)))</f>
        <v>1.6245000000000001</v>
      </c>
      <c r="H22" s="1">
        <v>0.38900000000000001</v>
      </c>
      <c r="I22" s="1">
        <v>1.6240000000000001</v>
      </c>
      <c r="J22" s="2">
        <f t="shared" si="0"/>
        <v>1.6245000000000001</v>
      </c>
      <c r="L22" s="2">
        <v>0.39</v>
      </c>
      <c r="M22" s="2">
        <v>1.6339999999999999</v>
      </c>
      <c r="N22" s="2">
        <f t="shared" si="1"/>
        <v>1.6345012853470435</v>
      </c>
      <c r="P22" s="1">
        <v>0.35699999999999998</v>
      </c>
      <c r="Q22" s="1">
        <v>1.3720000000000001</v>
      </c>
      <c r="R22" s="2">
        <f t="shared" si="2"/>
        <v>1.3724588688946016</v>
      </c>
    </row>
    <row r="23" spans="1:18" x14ac:dyDescent="0.35">
      <c r="A23" s="22" t="s">
        <v>5</v>
      </c>
      <c r="B23" s="22" t="s">
        <v>12</v>
      </c>
      <c r="D23" s="23">
        <f>'Forshammar-Mg2Ti (2)'!D22</f>
        <v>0.95970329941597765</v>
      </c>
      <c r="F23">
        <f>IF(C$22="Si",J23,(IF(C23="Al",N23,R23)))</f>
        <v>1.64</v>
      </c>
      <c r="H23" s="1">
        <v>0.38900000000000001</v>
      </c>
      <c r="I23" s="1">
        <v>1.6240000000000001</v>
      </c>
      <c r="J23" s="2">
        <f t="shared" si="0"/>
        <v>1.64</v>
      </c>
      <c r="L23" s="2">
        <v>0.39</v>
      </c>
      <c r="M23" s="2">
        <v>1.6339999999999999</v>
      </c>
      <c r="N23" s="2">
        <f t="shared" si="1"/>
        <v>1.6500411311053982</v>
      </c>
      <c r="P23" s="1">
        <v>0.35699999999999998</v>
      </c>
      <c r="Q23" s="1">
        <v>1.3720000000000001</v>
      </c>
      <c r="R23" s="2">
        <f t="shared" si="2"/>
        <v>1.3866838046272494</v>
      </c>
    </row>
    <row r="24" spans="1:18" x14ac:dyDescent="0.35">
      <c r="A24" s="22" t="s">
        <v>5</v>
      </c>
      <c r="B24" s="22" t="s">
        <v>13</v>
      </c>
      <c r="D24" s="23">
        <f>'Forshammar-Mg2Ti (2)'!D23</f>
        <v>1.0459916814346699</v>
      </c>
      <c r="F24">
        <f>IF(C$22="Si",J24,(IF(C24="Al",N24,R24)))</f>
        <v>1.6065084543928752</v>
      </c>
      <c r="H24" s="1">
        <v>0.38900000000000001</v>
      </c>
      <c r="I24" s="1">
        <v>1.6240000000000001</v>
      </c>
      <c r="J24" s="2">
        <f t="shared" si="0"/>
        <v>1.6065084543928752</v>
      </c>
      <c r="L24" s="2">
        <v>0.39</v>
      </c>
      <c r="M24" s="2">
        <v>1.6339999999999999</v>
      </c>
      <c r="N24" s="2">
        <f t="shared" si="1"/>
        <v>1.6164634889800031</v>
      </c>
      <c r="P24" s="1">
        <v>0.35699999999999998</v>
      </c>
      <c r="Q24" s="1">
        <v>1.3720000000000001</v>
      </c>
      <c r="R24" s="2">
        <f t="shared" si="2"/>
        <v>1.3559473476047723</v>
      </c>
    </row>
    <row r="25" spans="1:18" x14ac:dyDescent="0.35">
      <c r="A25" s="22" t="s">
        <v>5</v>
      </c>
      <c r="B25" s="22" t="s">
        <v>14</v>
      </c>
      <c r="D25" s="23">
        <f>'Forshammar-Mg2Ti (2)'!D24</f>
        <v>1.0457455511595801</v>
      </c>
      <c r="F25">
        <f>IF(C$22="Si",J25,(IF(C25="Al",N25,R25)))</f>
        <v>1.6066</v>
      </c>
      <c r="H25" s="1">
        <v>0.38900000000000001</v>
      </c>
      <c r="I25" s="1">
        <v>1.6240000000000001</v>
      </c>
      <c r="J25" s="2">
        <f t="shared" si="0"/>
        <v>1.6066</v>
      </c>
      <c r="L25" s="2">
        <v>0.39</v>
      </c>
      <c r="M25" s="2">
        <v>1.6339999999999999</v>
      </c>
      <c r="N25" s="2">
        <f t="shared" si="1"/>
        <v>1.6165552699228789</v>
      </c>
      <c r="P25" s="1">
        <v>0.35699999999999998</v>
      </c>
      <c r="Q25" s="1">
        <v>1.3720000000000001</v>
      </c>
      <c r="R25" s="2">
        <f t="shared" si="2"/>
        <v>1.3560313624678664</v>
      </c>
    </row>
    <row r="26" spans="1:18" x14ac:dyDescent="0.35">
      <c r="A26" s="22"/>
      <c r="B26" s="22"/>
      <c r="D26" s="23"/>
      <c r="J26" t="s">
        <v>44</v>
      </c>
    </row>
    <row r="27" spans="1:18" x14ac:dyDescent="0.35">
      <c r="A27" s="1" t="s">
        <v>30</v>
      </c>
      <c r="B27" s="1" t="s">
        <v>10</v>
      </c>
      <c r="C27" t="str">
        <f>'Forshammar-Mg2Ti (2)'!C25</f>
        <v>B</v>
      </c>
      <c r="D27" s="23">
        <f>'Forshammar-Mg2Ti (2)'!D25</f>
        <v>1.0199487502095992</v>
      </c>
      <c r="F27">
        <f>J27</f>
        <v>1.3649483999325513</v>
      </c>
      <c r="H27" s="1">
        <v>0.35699999999999998</v>
      </c>
      <c r="I27" s="1">
        <v>1.3720000000000001</v>
      </c>
      <c r="J27" s="2">
        <f>I27-(H27*LN(D27))</f>
        <v>1.3649483999325513</v>
      </c>
    </row>
    <row r="28" spans="1:18" x14ac:dyDescent="0.35">
      <c r="A28" s="1" t="s">
        <v>30</v>
      </c>
      <c r="B28" s="1" t="s">
        <v>31</v>
      </c>
      <c r="D28" s="23">
        <f>'Forshammar-Mg2Ti (2)'!D26</f>
        <v>0.97866231206463161</v>
      </c>
      <c r="F28">
        <f t="shared" ref="F28:F44" si="3">J28</f>
        <v>1.3796999999999999</v>
      </c>
      <c r="H28" s="1">
        <v>0.35699999999999998</v>
      </c>
      <c r="I28" s="1">
        <v>1.3720000000000001</v>
      </c>
      <c r="J28" s="2">
        <f t="shared" ref="J28:J44" si="4">I28-(H28*LN(D28))</f>
        <v>1.3796999999999999</v>
      </c>
    </row>
    <row r="29" spans="1:18" x14ac:dyDescent="0.35">
      <c r="A29" s="1" t="s">
        <v>30</v>
      </c>
      <c r="B29" s="1" t="s">
        <v>31</v>
      </c>
      <c r="D29" s="23">
        <f>'Forshammar-Mg2Ti (2)'!D27</f>
        <v>0.97866231206463161</v>
      </c>
      <c r="F29">
        <f t="shared" si="3"/>
        <v>1.3796999999999999</v>
      </c>
      <c r="H29" s="1">
        <v>0.35699999999999998</v>
      </c>
      <c r="I29" s="1">
        <v>1.3720000000000001</v>
      </c>
      <c r="J29" s="2">
        <f t="shared" si="4"/>
        <v>1.3796999999999999</v>
      </c>
    </row>
    <row r="30" spans="1:18" x14ac:dyDescent="0.35">
      <c r="A30" s="1" t="s">
        <v>47</v>
      </c>
      <c r="B30" s="1" t="s">
        <v>10</v>
      </c>
      <c r="C30" t="str">
        <f>'Forshammar-Mg2Ti (2)'!C28</f>
        <v>B</v>
      </c>
      <c r="D30" s="23">
        <f>'Forshammar-Mg2Ti (2)'!D28</f>
        <v>1.0199487502095992</v>
      </c>
      <c r="F30">
        <f t="shared" si="3"/>
        <v>1.3649483999325513</v>
      </c>
      <c r="H30" s="1">
        <v>0.35699999999999998</v>
      </c>
      <c r="I30" s="1">
        <v>1.3720000000000001</v>
      </c>
      <c r="J30" s="2">
        <f t="shared" si="4"/>
        <v>1.3649483999325513</v>
      </c>
    </row>
    <row r="31" spans="1:18" x14ac:dyDescent="0.35">
      <c r="A31" s="1" t="s">
        <v>47</v>
      </c>
      <c r="B31" s="1" t="s">
        <v>31</v>
      </c>
      <c r="D31" s="23">
        <f>'Forshammar-Mg2Ti (2)'!D29</f>
        <v>0.97866231206463161</v>
      </c>
      <c r="F31">
        <f t="shared" si="3"/>
        <v>1.3796999999999999</v>
      </c>
      <c r="H31" s="1">
        <v>0.35699999999999998</v>
      </c>
      <c r="I31" s="1">
        <v>1.3720000000000001</v>
      </c>
      <c r="J31" s="2">
        <f t="shared" si="4"/>
        <v>1.3796999999999999</v>
      </c>
    </row>
    <row r="32" spans="1:18" x14ac:dyDescent="0.35">
      <c r="A32" s="1" t="s">
        <v>47</v>
      </c>
      <c r="B32" s="1" t="s">
        <v>31</v>
      </c>
      <c r="D32" s="23">
        <f>'Forshammar-Mg2Ti (2)'!D30</f>
        <v>0.97866231206463161</v>
      </c>
      <c r="F32">
        <f t="shared" si="3"/>
        <v>1.3796999999999999</v>
      </c>
      <c r="H32" s="1">
        <v>0.35699999999999998</v>
      </c>
      <c r="I32" s="1">
        <v>1.3720000000000001</v>
      </c>
      <c r="J32" s="2">
        <f t="shared" si="4"/>
        <v>1.3796999999999999</v>
      </c>
    </row>
    <row r="33" spans="1:14" x14ac:dyDescent="0.35">
      <c r="A33" s="1" t="s">
        <v>52</v>
      </c>
      <c r="B33" s="1" t="s">
        <v>10</v>
      </c>
      <c r="C33" t="str">
        <f>'Forshammar-Mg2Ti (2)'!C31</f>
        <v>B</v>
      </c>
      <c r="D33" s="23">
        <f>'Forshammar-Mg2Ti (2)'!D31</f>
        <v>1.0199487502095992</v>
      </c>
      <c r="F33">
        <f t="shared" si="3"/>
        <v>1.3649483999325513</v>
      </c>
      <c r="H33" s="1">
        <v>0.35699999999999998</v>
      </c>
      <c r="I33" s="1">
        <v>1.3720000000000001</v>
      </c>
      <c r="J33" s="2">
        <f t="shared" si="4"/>
        <v>1.3649483999325513</v>
      </c>
    </row>
    <row r="34" spans="1:14" x14ac:dyDescent="0.35">
      <c r="A34" s="1" t="s">
        <v>52</v>
      </c>
      <c r="B34" s="1" t="s">
        <v>31</v>
      </c>
      <c r="D34" s="23">
        <f>'Forshammar-Mg2Ti (2)'!D32</f>
        <v>0.97866231206463161</v>
      </c>
      <c r="F34">
        <f t="shared" si="3"/>
        <v>1.3796999999999999</v>
      </c>
      <c r="H34" s="1">
        <v>0.35699999999999998</v>
      </c>
      <c r="I34" s="1">
        <v>1.3720000000000001</v>
      </c>
      <c r="J34" s="2">
        <f t="shared" si="4"/>
        <v>1.3796999999999999</v>
      </c>
    </row>
    <row r="35" spans="1:14" x14ac:dyDescent="0.35">
      <c r="A35" s="1" t="s">
        <v>52</v>
      </c>
      <c r="B35" s="1" t="s">
        <v>31</v>
      </c>
      <c r="D35" s="23">
        <f>'Forshammar-Mg2Ti (2)'!D33</f>
        <v>0.97866231206463161</v>
      </c>
      <c r="F35">
        <f t="shared" si="3"/>
        <v>1.3796999999999999</v>
      </c>
      <c r="H35" s="1">
        <v>0.35699999999999998</v>
      </c>
      <c r="I35" s="1">
        <v>1.3720000000000001</v>
      </c>
      <c r="J35" s="2">
        <f t="shared" si="4"/>
        <v>1.3796999999999999</v>
      </c>
    </row>
    <row r="36" spans="1:14" x14ac:dyDescent="0.35">
      <c r="A36" s="1" t="s">
        <v>74</v>
      </c>
      <c r="B36" s="1" t="s">
        <v>10</v>
      </c>
      <c r="C36" t="str">
        <f>'Forshammar-Mg2Ti (2)'!C34</f>
        <v>B</v>
      </c>
      <c r="D36" s="23">
        <f>'Forshammar-Mg2Ti (2)'!D34</f>
        <v>1.0199487502095992</v>
      </c>
      <c r="F36">
        <f t="shared" si="3"/>
        <v>1.3649483999325513</v>
      </c>
      <c r="H36" s="1">
        <v>0.35699999999999998</v>
      </c>
      <c r="I36" s="1">
        <v>1.3720000000000001</v>
      </c>
      <c r="J36" s="2">
        <f t="shared" si="4"/>
        <v>1.3649483999325513</v>
      </c>
    </row>
    <row r="37" spans="1:14" x14ac:dyDescent="0.35">
      <c r="A37" s="1" t="s">
        <v>74</v>
      </c>
      <c r="B37" s="1" t="s">
        <v>31</v>
      </c>
      <c r="D37" s="23">
        <f>'Forshammar-Mg2Ti (2)'!D35</f>
        <v>0.97866231206463161</v>
      </c>
      <c r="F37">
        <f t="shared" si="3"/>
        <v>1.3796999999999999</v>
      </c>
      <c r="H37" s="1">
        <v>0.35699999999999998</v>
      </c>
      <c r="I37" s="1">
        <v>1.3720000000000001</v>
      </c>
      <c r="J37" s="2">
        <f t="shared" si="4"/>
        <v>1.3796999999999999</v>
      </c>
    </row>
    <row r="38" spans="1:14" x14ac:dyDescent="0.35">
      <c r="A38" s="1" t="s">
        <v>74</v>
      </c>
      <c r="B38" s="1" t="s">
        <v>31</v>
      </c>
      <c r="D38" s="23">
        <f>'Forshammar-Mg2Ti (2)'!D36</f>
        <v>0.97866231206463161</v>
      </c>
      <c r="F38">
        <f t="shared" si="3"/>
        <v>1.3796999999999999</v>
      </c>
      <c r="H38" s="1">
        <v>0.35699999999999998</v>
      </c>
      <c r="I38" s="1">
        <v>1.3720000000000001</v>
      </c>
      <c r="J38" s="2">
        <f t="shared" si="4"/>
        <v>1.3796999999999999</v>
      </c>
    </row>
    <row r="39" spans="1:14" x14ac:dyDescent="0.35">
      <c r="A39" s="1" t="s">
        <v>75</v>
      </c>
      <c r="B39" s="1" t="s">
        <v>10</v>
      </c>
      <c r="C39" t="str">
        <f>'Forshammar-Mg2Ti (2)'!C37</f>
        <v>B</v>
      </c>
      <c r="D39" s="23">
        <f>'Forshammar-Mg2Ti (2)'!D37</f>
        <v>1.0199487502095992</v>
      </c>
      <c r="F39">
        <f t="shared" si="3"/>
        <v>1.3649483999325513</v>
      </c>
      <c r="H39" s="1">
        <v>0.35699999999999998</v>
      </c>
      <c r="I39" s="1">
        <v>1.3720000000000001</v>
      </c>
      <c r="J39" s="2">
        <f t="shared" si="4"/>
        <v>1.3649483999325513</v>
      </c>
    </row>
    <row r="40" spans="1:14" x14ac:dyDescent="0.35">
      <c r="A40" s="1" t="s">
        <v>75</v>
      </c>
      <c r="B40" s="1" t="s">
        <v>31</v>
      </c>
      <c r="D40" s="23">
        <f>'Forshammar-Mg2Ti (2)'!D38</f>
        <v>0.97866231206463161</v>
      </c>
      <c r="F40">
        <f t="shared" si="3"/>
        <v>1.3796999999999999</v>
      </c>
      <c r="H40" s="1">
        <v>0.35699999999999998</v>
      </c>
      <c r="I40" s="1">
        <v>1.3720000000000001</v>
      </c>
      <c r="J40" s="2">
        <f t="shared" si="4"/>
        <v>1.3796999999999999</v>
      </c>
    </row>
    <row r="41" spans="1:14" x14ac:dyDescent="0.35">
      <c r="A41" s="1" t="s">
        <v>75</v>
      </c>
      <c r="B41" s="1" t="s">
        <v>31</v>
      </c>
      <c r="D41" s="23">
        <f>'Forshammar-Mg2Ti (2)'!D39</f>
        <v>0.97866231206463161</v>
      </c>
      <c r="F41">
        <f t="shared" si="3"/>
        <v>1.3796999999999999</v>
      </c>
      <c r="H41" s="1">
        <v>0.35699999999999998</v>
      </c>
      <c r="I41" s="1">
        <v>1.3720000000000001</v>
      </c>
      <c r="J41" s="2">
        <f t="shared" si="4"/>
        <v>1.3796999999999999</v>
      </c>
    </row>
    <row r="42" spans="1:14" x14ac:dyDescent="0.35">
      <c r="A42" s="1" t="s">
        <v>76</v>
      </c>
      <c r="B42" s="1" t="s">
        <v>10</v>
      </c>
      <c r="C42" t="str">
        <f>'Forshammar-Mg2Ti (2)'!C40</f>
        <v>B</v>
      </c>
      <c r="D42" s="23">
        <f>'Forshammar-Mg2Ti (2)'!D40</f>
        <v>1.0199487502095992</v>
      </c>
      <c r="F42">
        <f t="shared" si="3"/>
        <v>1.3649483999325513</v>
      </c>
      <c r="H42" s="1">
        <v>0.35699999999999998</v>
      </c>
      <c r="I42" s="1">
        <v>1.3720000000000001</v>
      </c>
      <c r="J42" s="2">
        <f t="shared" si="4"/>
        <v>1.3649483999325513</v>
      </c>
    </row>
    <row r="43" spans="1:14" x14ac:dyDescent="0.35">
      <c r="A43" s="1" t="s">
        <v>76</v>
      </c>
      <c r="B43" s="1" t="s">
        <v>31</v>
      </c>
      <c r="D43" s="23">
        <f>'Forshammar-Mg2Ti (2)'!D41</f>
        <v>0.97866231206463161</v>
      </c>
      <c r="F43">
        <f t="shared" si="3"/>
        <v>1.3796999999999999</v>
      </c>
      <c r="H43" s="1">
        <v>0.35699999999999998</v>
      </c>
      <c r="I43" s="1">
        <v>1.3720000000000001</v>
      </c>
      <c r="J43" s="2">
        <f t="shared" si="4"/>
        <v>1.3796999999999999</v>
      </c>
    </row>
    <row r="44" spans="1:14" x14ac:dyDescent="0.35">
      <c r="A44" s="1" t="s">
        <v>76</v>
      </c>
      <c r="B44" s="1" t="s">
        <v>31</v>
      </c>
      <c r="D44" s="23">
        <f>'Forshammar-Mg2Ti (2)'!D42</f>
        <v>0.97866231206463161</v>
      </c>
      <c r="F44">
        <f t="shared" si="3"/>
        <v>1.3796999999999999</v>
      </c>
      <c r="H44" s="1">
        <v>0.35699999999999998</v>
      </c>
      <c r="I44" s="1">
        <v>1.3720000000000001</v>
      </c>
      <c r="J44" s="2">
        <f t="shared" si="4"/>
        <v>1.3796999999999999</v>
      </c>
    </row>
    <row r="45" spans="1:14" x14ac:dyDescent="0.35">
      <c r="A45" s="1"/>
      <c r="B45" s="1"/>
      <c r="D45" s="23"/>
      <c r="J45" t="s">
        <v>27</v>
      </c>
      <c r="N45" t="s">
        <v>28</v>
      </c>
    </row>
    <row r="46" spans="1:14" x14ac:dyDescent="0.35">
      <c r="A46" s="25" t="s">
        <v>53</v>
      </c>
      <c r="B46" s="25" t="s">
        <v>16</v>
      </c>
      <c r="C46" t="str">
        <f>'Forshammar-Mg2Ti (2)'!C43</f>
        <v>Al</v>
      </c>
      <c r="D46" s="23">
        <f>'Forshammar-Mg2Ti (2)'!D43</f>
        <v>0.42821748477161148</v>
      </c>
      <c r="F46">
        <f>IF(C$46="Al",J46,N46)</f>
        <v>1.9647683874836961</v>
      </c>
      <c r="H46" s="2">
        <v>0.39</v>
      </c>
      <c r="I46" s="2">
        <v>1.6339999999999999</v>
      </c>
      <c r="J46" s="2">
        <f>I46-(H46*LN(D46))</f>
        <v>1.9647683874836961</v>
      </c>
      <c r="L46">
        <v>0.443</v>
      </c>
      <c r="M46">
        <v>1.6080000000000001</v>
      </c>
      <c r="N46" s="2">
        <f>M46-(L46*LN(D46))</f>
        <v>1.98371896321866</v>
      </c>
    </row>
    <row r="47" spans="1:14" x14ac:dyDescent="0.35">
      <c r="A47" s="25" t="s">
        <v>53</v>
      </c>
      <c r="B47" s="25" t="s">
        <v>13</v>
      </c>
      <c r="D47" s="23">
        <f>'Forshammar-Mg2Ti (2)'!D44</f>
        <v>0.55530426073901928</v>
      </c>
      <c r="F47">
        <f t="shared" ref="F47:F51" si="5">IF(C$46="Al",J47,N47)</f>
        <v>1.863413248182662</v>
      </c>
      <c r="H47" s="2">
        <v>0.39</v>
      </c>
      <c r="I47" s="2">
        <v>1.6339999999999999</v>
      </c>
      <c r="J47" s="2">
        <f t="shared" ref="J47:J110" si="6">I47-(H47*LN(D47))</f>
        <v>1.863413248182662</v>
      </c>
      <c r="L47">
        <v>0.443</v>
      </c>
      <c r="M47">
        <v>1.6080000000000001</v>
      </c>
      <c r="N47" s="2">
        <f t="shared" ref="N47:N110" si="7">M47-(L47*LN(D47))</f>
        <v>1.8685899203715879</v>
      </c>
    </row>
    <row r="48" spans="1:14" x14ac:dyDescent="0.35">
      <c r="A48" s="25" t="s">
        <v>53</v>
      </c>
      <c r="B48" s="25" t="s">
        <v>14</v>
      </c>
      <c r="D48" s="23">
        <f>'Forshammar-Mg2Ti (2)'!D45</f>
        <v>0.53854280279231548</v>
      </c>
      <c r="F48">
        <f t="shared" si="5"/>
        <v>1.8753664371255714</v>
      </c>
      <c r="H48" s="2">
        <v>0.39</v>
      </c>
      <c r="I48" s="2">
        <v>1.6339999999999999</v>
      </c>
      <c r="J48" s="2">
        <f t="shared" si="6"/>
        <v>1.8753664371255714</v>
      </c>
      <c r="L48">
        <v>0.443</v>
      </c>
      <c r="M48">
        <v>1.6080000000000001</v>
      </c>
      <c r="N48" s="2">
        <f t="shared" si="7"/>
        <v>1.8821675170426364</v>
      </c>
    </row>
    <row r="49" spans="1:14" x14ac:dyDescent="0.35">
      <c r="A49" s="25" t="s">
        <v>53</v>
      </c>
      <c r="B49" s="25" t="s">
        <v>48</v>
      </c>
      <c r="D49" s="23">
        <f>'Forshammar-Mg2Ti (2)'!D46</f>
        <v>0.46874505158163876</v>
      </c>
      <c r="F49">
        <f t="shared" si="5"/>
        <v>1.9295015407678393</v>
      </c>
      <c r="H49" s="2">
        <v>0.39</v>
      </c>
      <c r="I49" s="2">
        <v>1.6339999999999999</v>
      </c>
      <c r="J49" s="2">
        <f t="shared" si="6"/>
        <v>1.9295015407678393</v>
      </c>
      <c r="L49">
        <v>0.443</v>
      </c>
      <c r="M49">
        <v>1.6080000000000001</v>
      </c>
      <c r="N49" s="2">
        <f t="shared" si="7"/>
        <v>1.9436594424619305</v>
      </c>
    </row>
    <row r="50" spans="1:14" x14ac:dyDescent="0.35">
      <c r="A50" s="25" t="s">
        <v>53</v>
      </c>
      <c r="B50" s="25" t="s">
        <v>31</v>
      </c>
      <c r="D50" s="23">
        <f>'Forshammar-Mg2Ti (2)'!D47</f>
        <v>0.54706713537137552</v>
      </c>
      <c r="F50">
        <f t="shared" si="5"/>
        <v>1.8692416626258987</v>
      </c>
      <c r="H50" s="2">
        <v>0.39</v>
      </c>
      <c r="I50" s="2">
        <v>1.6339999999999999</v>
      </c>
      <c r="J50" s="2">
        <f t="shared" si="6"/>
        <v>1.8692416626258987</v>
      </c>
      <c r="L50">
        <v>0.443</v>
      </c>
      <c r="M50">
        <v>1.6080000000000001</v>
      </c>
      <c r="N50" s="2">
        <f t="shared" si="7"/>
        <v>1.8752104013930082</v>
      </c>
    </row>
    <row r="51" spans="1:14" x14ac:dyDescent="0.35">
      <c r="A51" s="25" t="s">
        <v>53</v>
      </c>
      <c r="B51" s="25" t="s">
        <v>49</v>
      </c>
      <c r="D51" s="23">
        <f>'Forshammar-Mg2Ti (2)'!D48</f>
        <v>0.50857940615180453</v>
      </c>
      <c r="F51">
        <f t="shared" si="5"/>
        <v>1.8976922280437329</v>
      </c>
      <c r="H51" s="2">
        <v>0.39</v>
      </c>
      <c r="I51" s="2">
        <v>1.6339999999999999</v>
      </c>
      <c r="J51" s="2">
        <f t="shared" si="6"/>
        <v>1.8976922280437329</v>
      </c>
      <c r="L51">
        <v>0.443</v>
      </c>
      <c r="M51">
        <v>1.6080000000000001</v>
      </c>
      <c r="N51" s="2">
        <f t="shared" si="7"/>
        <v>1.9075273257009584</v>
      </c>
    </row>
    <row r="52" spans="1:14" x14ac:dyDescent="0.35">
      <c r="A52" s="25" t="s">
        <v>54</v>
      </c>
      <c r="B52" s="25" t="s">
        <v>16</v>
      </c>
      <c r="C52" t="str">
        <f>'Forshammar-Mg2Ti (2)'!C49</f>
        <v>Al</v>
      </c>
      <c r="D52" s="23">
        <f>'Forshammar-Mg2Ti (2)'!D49</f>
        <v>0.42821748477161148</v>
      </c>
      <c r="F52">
        <f t="shared" ref="F52:F57" si="8">IF(C$52="Al",J52,N52)</f>
        <v>1.9647683874836961</v>
      </c>
      <c r="H52" s="2">
        <v>0.39</v>
      </c>
      <c r="I52" s="2">
        <v>1.6339999999999999</v>
      </c>
      <c r="J52" s="2">
        <f t="shared" si="6"/>
        <v>1.9647683874836961</v>
      </c>
      <c r="L52">
        <v>0.443</v>
      </c>
      <c r="M52">
        <v>1.6080000000000001</v>
      </c>
      <c r="N52" s="2">
        <f t="shared" si="7"/>
        <v>1.98371896321866</v>
      </c>
    </row>
    <row r="53" spans="1:14" x14ac:dyDescent="0.35">
      <c r="A53" s="25" t="s">
        <v>54</v>
      </c>
      <c r="B53" s="25" t="s">
        <v>13</v>
      </c>
      <c r="D53" s="23">
        <f>'Forshammar-Mg2Ti (2)'!D50</f>
        <v>0.55530426073901928</v>
      </c>
      <c r="F53">
        <f t="shared" si="8"/>
        <v>1.863413248182662</v>
      </c>
      <c r="H53" s="2">
        <v>0.39</v>
      </c>
      <c r="I53" s="2">
        <v>1.6339999999999999</v>
      </c>
      <c r="J53" s="2">
        <f t="shared" si="6"/>
        <v>1.863413248182662</v>
      </c>
      <c r="L53">
        <v>0.443</v>
      </c>
      <c r="M53">
        <v>1.6080000000000001</v>
      </c>
      <c r="N53" s="2">
        <f t="shared" si="7"/>
        <v>1.8685899203715879</v>
      </c>
    </row>
    <row r="54" spans="1:14" x14ac:dyDescent="0.35">
      <c r="A54" s="25" t="s">
        <v>54</v>
      </c>
      <c r="B54" s="25" t="s">
        <v>14</v>
      </c>
      <c r="D54" s="23">
        <f>'Forshammar-Mg2Ti (2)'!D51</f>
        <v>0.53854280279231548</v>
      </c>
      <c r="F54">
        <f t="shared" si="8"/>
        <v>1.8753664371255714</v>
      </c>
      <c r="H54" s="2">
        <v>0.39</v>
      </c>
      <c r="I54" s="2">
        <v>1.6339999999999999</v>
      </c>
      <c r="J54" s="2">
        <f t="shared" si="6"/>
        <v>1.8753664371255714</v>
      </c>
      <c r="L54">
        <v>0.443</v>
      </c>
      <c r="M54">
        <v>1.6080000000000001</v>
      </c>
      <c r="N54" s="2">
        <f t="shared" si="7"/>
        <v>1.8821675170426364</v>
      </c>
    </row>
    <row r="55" spans="1:14" x14ac:dyDescent="0.35">
      <c r="A55" s="25" t="s">
        <v>54</v>
      </c>
      <c r="B55" s="25" t="s">
        <v>48</v>
      </c>
      <c r="D55" s="23">
        <f>'Forshammar-Mg2Ti (2)'!D52</f>
        <v>0.46874505158163876</v>
      </c>
      <c r="F55">
        <f t="shared" si="8"/>
        <v>1.9295015407678393</v>
      </c>
      <c r="H55" s="2">
        <v>0.39</v>
      </c>
      <c r="I55" s="2">
        <v>1.6339999999999999</v>
      </c>
      <c r="J55" s="2">
        <f t="shared" si="6"/>
        <v>1.9295015407678393</v>
      </c>
      <c r="L55">
        <v>0.443</v>
      </c>
      <c r="M55">
        <v>1.6080000000000001</v>
      </c>
      <c r="N55" s="2">
        <f t="shared" si="7"/>
        <v>1.9436594424619305</v>
      </c>
    </row>
    <row r="56" spans="1:14" x14ac:dyDescent="0.35">
      <c r="A56" s="25" t="s">
        <v>54</v>
      </c>
      <c r="B56" s="25" t="s">
        <v>31</v>
      </c>
      <c r="D56" s="23">
        <f>'Forshammar-Mg2Ti (2)'!D53</f>
        <v>0.54706713537137552</v>
      </c>
      <c r="F56">
        <f t="shared" si="8"/>
        <v>1.8692416626258987</v>
      </c>
      <c r="H56" s="2">
        <v>0.39</v>
      </c>
      <c r="I56" s="2">
        <v>1.6339999999999999</v>
      </c>
      <c r="J56" s="2">
        <f t="shared" si="6"/>
        <v>1.8692416626258987</v>
      </c>
      <c r="L56">
        <v>0.443</v>
      </c>
      <c r="M56">
        <v>1.6080000000000001</v>
      </c>
      <c r="N56" s="2">
        <f t="shared" si="7"/>
        <v>1.8752104013930082</v>
      </c>
    </row>
    <row r="57" spans="1:14" x14ac:dyDescent="0.35">
      <c r="A57" s="25" t="s">
        <v>54</v>
      </c>
      <c r="B57" s="25" t="s">
        <v>49</v>
      </c>
      <c r="D57" s="23">
        <f>'Forshammar-Mg2Ti (2)'!D54</f>
        <v>0.50857940615180453</v>
      </c>
      <c r="F57">
        <f t="shared" si="8"/>
        <v>1.8976922280437329</v>
      </c>
      <c r="H57" s="2">
        <v>0.39</v>
      </c>
      <c r="I57" s="2">
        <v>1.6339999999999999</v>
      </c>
      <c r="J57" s="2">
        <f t="shared" si="6"/>
        <v>1.8976922280437329</v>
      </c>
      <c r="L57">
        <v>0.443</v>
      </c>
      <c r="M57">
        <v>1.6080000000000001</v>
      </c>
      <c r="N57" s="2">
        <f t="shared" si="7"/>
        <v>1.9075273257009584</v>
      </c>
    </row>
    <row r="58" spans="1:14" x14ac:dyDescent="0.35">
      <c r="A58" s="25" t="s">
        <v>55</v>
      </c>
      <c r="B58" s="25" t="s">
        <v>16</v>
      </c>
      <c r="C58" t="str">
        <f>'Forshammar-Mg2Ti (2)'!C55</f>
        <v>Al</v>
      </c>
      <c r="D58" s="23">
        <f>'Forshammar-Mg2Ti (2)'!D55</f>
        <v>0.42821748477161148</v>
      </c>
      <c r="F58">
        <f t="shared" ref="F58:F63" si="9">IF(C$58="Al",J58,N58)</f>
        <v>1.9647683874836961</v>
      </c>
      <c r="H58" s="2">
        <v>0.39</v>
      </c>
      <c r="I58" s="2">
        <v>1.6339999999999999</v>
      </c>
      <c r="J58" s="2">
        <f t="shared" si="6"/>
        <v>1.9647683874836961</v>
      </c>
      <c r="L58">
        <v>0.443</v>
      </c>
      <c r="M58">
        <v>1.6080000000000001</v>
      </c>
      <c r="N58" s="2">
        <f t="shared" si="7"/>
        <v>1.98371896321866</v>
      </c>
    </row>
    <row r="59" spans="1:14" x14ac:dyDescent="0.35">
      <c r="A59" s="25" t="s">
        <v>55</v>
      </c>
      <c r="B59" s="25" t="s">
        <v>13</v>
      </c>
      <c r="D59" s="23">
        <f>'Forshammar-Mg2Ti (2)'!D56</f>
        <v>0.55530426073901928</v>
      </c>
      <c r="F59">
        <f t="shared" si="9"/>
        <v>1.863413248182662</v>
      </c>
      <c r="H59" s="2">
        <v>0.39</v>
      </c>
      <c r="I59" s="2">
        <v>1.6339999999999999</v>
      </c>
      <c r="J59" s="2">
        <f t="shared" si="6"/>
        <v>1.863413248182662</v>
      </c>
      <c r="L59">
        <v>0.443</v>
      </c>
      <c r="M59">
        <v>1.6080000000000001</v>
      </c>
      <c r="N59" s="2">
        <f t="shared" si="7"/>
        <v>1.8685899203715879</v>
      </c>
    </row>
    <row r="60" spans="1:14" x14ac:dyDescent="0.35">
      <c r="A60" s="25" t="s">
        <v>55</v>
      </c>
      <c r="B60" s="25" t="s">
        <v>14</v>
      </c>
      <c r="D60" s="23">
        <f>'Forshammar-Mg2Ti (2)'!D57</f>
        <v>0.53854280279231548</v>
      </c>
      <c r="F60">
        <f t="shared" si="9"/>
        <v>1.8753664371255714</v>
      </c>
      <c r="H60" s="2">
        <v>0.39</v>
      </c>
      <c r="I60" s="2">
        <v>1.6339999999999999</v>
      </c>
      <c r="J60" s="2">
        <f t="shared" si="6"/>
        <v>1.8753664371255714</v>
      </c>
      <c r="L60">
        <v>0.443</v>
      </c>
      <c r="M60">
        <v>1.6080000000000001</v>
      </c>
      <c r="N60" s="2">
        <f t="shared" si="7"/>
        <v>1.8821675170426364</v>
      </c>
    </row>
    <row r="61" spans="1:14" x14ac:dyDescent="0.35">
      <c r="A61" s="25" t="s">
        <v>55</v>
      </c>
      <c r="B61" s="25" t="s">
        <v>48</v>
      </c>
      <c r="D61" s="23">
        <f>'Forshammar-Mg2Ti (2)'!D58</f>
        <v>0.46874505158163876</v>
      </c>
      <c r="F61">
        <f t="shared" si="9"/>
        <v>1.9295015407678393</v>
      </c>
      <c r="H61" s="2">
        <v>0.39</v>
      </c>
      <c r="I61" s="2">
        <v>1.6339999999999999</v>
      </c>
      <c r="J61" s="2">
        <f t="shared" si="6"/>
        <v>1.9295015407678393</v>
      </c>
      <c r="L61">
        <v>0.443</v>
      </c>
      <c r="M61">
        <v>1.6080000000000001</v>
      </c>
      <c r="N61" s="2">
        <f t="shared" si="7"/>
        <v>1.9436594424619305</v>
      </c>
    </row>
    <row r="62" spans="1:14" x14ac:dyDescent="0.35">
      <c r="A62" s="25" t="s">
        <v>55</v>
      </c>
      <c r="B62" s="25" t="s">
        <v>31</v>
      </c>
      <c r="D62" s="23">
        <f>'Forshammar-Mg2Ti (2)'!D59</f>
        <v>0.54706713537137552</v>
      </c>
      <c r="F62">
        <f t="shared" si="9"/>
        <v>1.8692416626258987</v>
      </c>
      <c r="H62" s="2">
        <v>0.39</v>
      </c>
      <c r="I62" s="2">
        <v>1.6339999999999999</v>
      </c>
      <c r="J62" s="2">
        <f t="shared" si="6"/>
        <v>1.8692416626258987</v>
      </c>
      <c r="L62">
        <v>0.443</v>
      </c>
      <c r="M62">
        <v>1.6080000000000001</v>
      </c>
      <c r="N62" s="2">
        <f t="shared" si="7"/>
        <v>1.8752104013930082</v>
      </c>
    </row>
    <row r="63" spans="1:14" x14ac:dyDescent="0.35">
      <c r="A63" s="25" t="s">
        <v>55</v>
      </c>
      <c r="B63" s="25" t="s">
        <v>49</v>
      </c>
      <c r="D63" s="23">
        <f>'Forshammar-Mg2Ti (2)'!D60</f>
        <v>0.50857940615180453</v>
      </c>
      <c r="F63">
        <f t="shared" si="9"/>
        <v>1.8976922280437329</v>
      </c>
      <c r="H63" s="2">
        <v>0.39</v>
      </c>
      <c r="I63" s="2">
        <v>1.6339999999999999</v>
      </c>
      <c r="J63" s="2">
        <f t="shared" si="6"/>
        <v>1.8976922280437329</v>
      </c>
      <c r="L63">
        <v>0.443</v>
      </c>
      <c r="M63">
        <v>1.6080000000000001</v>
      </c>
      <c r="N63" s="2">
        <f t="shared" si="7"/>
        <v>1.9075273257009584</v>
      </c>
    </row>
    <row r="64" spans="1:14" x14ac:dyDescent="0.35">
      <c r="A64" s="25" t="s">
        <v>56</v>
      </c>
      <c r="B64" s="25" t="s">
        <v>16</v>
      </c>
      <c r="C64" t="str">
        <f>'Forshammar-Mg2Ti (2)'!C61</f>
        <v>Al</v>
      </c>
      <c r="D64" s="23">
        <f>'Forshammar-Mg2Ti (2)'!D61</f>
        <v>0.42821748477161148</v>
      </c>
      <c r="F64">
        <f t="shared" ref="F64:F69" si="10">IF(C$64="Al",J64,N64)</f>
        <v>1.9647683874836961</v>
      </c>
      <c r="H64" s="2">
        <v>0.39</v>
      </c>
      <c r="I64" s="2">
        <v>1.6339999999999999</v>
      </c>
      <c r="J64" s="2">
        <f t="shared" si="6"/>
        <v>1.9647683874836961</v>
      </c>
      <c r="L64">
        <v>0.443</v>
      </c>
      <c r="M64">
        <v>1.6080000000000001</v>
      </c>
      <c r="N64" s="2">
        <f t="shared" si="7"/>
        <v>1.98371896321866</v>
      </c>
    </row>
    <row r="65" spans="1:14" x14ac:dyDescent="0.35">
      <c r="A65" s="25" t="s">
        <v>56</v>
      </c>
      <c r="B65" s="25" t="s">
        <v>13</v>
      </c>
      <c r="D65" s="23">
        <f>'Forshammar-Mg2Ti (2)'!D62</f>
        <v>0.55530426073901928</v>
      </c>
      <c r="F65">
        <f t="shared" si="10"/>
        <v>1.863413248182662</v>
      </c>
      <c r="H65" s="2">
        <v>0.39</v>
      </c>
      <c r="I65" s="2">
        <v>1.6339999999999999</v>
      </c>
      <c r="J65" s="2">
        <f t="shared" si="6"/>
        <v>1.863413248182662</v>
      </c>
      <c r="L65">
        <v>0.443</v>
      </c>
      <c r="M65">
        <v>1.6080000000000001</v>
      </c>
      <c r="N65" s="2">
        <f t="shared" si="7"/>
        <v>1.8685899203715879</v>
      </c>
    </row>
    <row r="66" spans="1:14" x14ac:dyDescent="0.35">
      <c r="A66" s="25" t="s">
        <v>56</v>
      </c>
      <c r="B66" s="25" t="s">
        <v>14</v>
      </c>
      <c r="D66" s="23">
        <f>'Forshammar-Mg2Ti (2)'!D63</f>
        <v>0.53854280279231548</v>
      </c>
      <c r="F66">
        <f t="shared" si="10"/>
        <v>1.8753664371255714</v>
      </c>
      <c r="H66" s="2">
        <v>0.39</v>
      </c>
      <c r="I66" s="2">
        <v>1.6339999999999999</v>
      </c>
      <c r="J66" s="2">
        <f t="shared" si="6"/>
        <v>1.8753664371255714</v>
      </c>
      <c r="L66">
        <v>0.443</v>
      </c>
      <c r="M66">
        <v>1.6080000000000001</v>
      </c>
      <c r="N66" s="2">
        <f t="shared" si="7"/>
        <v>1.8821675170426364</v>
      </c>
    </row>
    <row r="67" spans="1:14" x14ac:dyDescent="0.35">
      <c r="A67" s="25" t="s">
        <v>56</v>
      </c>
      <c r="B67" s="25" t="s">
        <v>48</v>
      </c>
      <c r="D67" s="23">
        <f>'Forshammar-Mg2Ti (2)'!D64</f>
        <v>0.46874505158163876</v>
      </c>
      <c r="F67">
        <f t="shared" si="10"/>
        <v>1.9295015407678393</v>
      </c>
      <c r="H67" s="2">
        <v>0.39</v>
      </c>
      <c r="I67" s="2">
        <v>1.6339999999999999</v>
      </c>
      <c r="J67" s="2">
        <f t="shared" si="6"/>
        <v>1.9295015407678393</v>
      </c>
      <c r="L67">
        <v>0.443</v>
      </c>
      <c r="M67">
        <v>1.6080000000000001</v>
      </c>
      <c r="N67" s="2">
        <f t="shared" si="7"/>
        <v>1.9436594424619305</v>
      </c>
    </row>
    <row r="68" spans="1:14" x14ac:dyDescent="0.35">
      <c r="A68" s="25" t="s">
        <v>56</v>
      </c>
      <c r="B68" s="25" t="s">
        <v>31</v>
      </c>
      <c r="D68" s="23">
        <f>'Forshammar-Mg2Ti (2)'!D65</f>
        <v>0.54706713537137552</v>
      </c>
      <c r="F68">
        <f t="shared" si="10"/>
        <v>1.8692416626258987</v>
      </c>
      <c r="H68" s="2">
        <v>0.39</v>
      </c>
      <c r="I68" s="2">
        <v>1.6339999999999999</v>
      </c>
      <c r="J68" s="2">
        <f t="shared" si="6"/>
        <v>1.8692416626258987</v>
      </c>
      <c r="L68">
        <v>0.443</v>
      </c>
      <c r="M68">
        <v>1.6080000000000001</v>
      </c>
      <c r="N68" s="2">
        <f t="shared" si="7"/>
        <v>1.8752104013930082</v>
      </c>
    </row>
    <row r="69" spans="1:14" x14ac:dyDescent="0.35">
      <c r="A69" s="25" t="s">
        <v>56</v>
      </c>
      <c r="B69" s="25" t="s">
        <v>49</v>
      </c>
      <c r="D69" s="23">
        <f>'Forshammar-Mg2Ti (2)'!D66</f>
        <v>0.50857940615180453</v>
      </c>
      <c r="F69">
        <f t="shared" si="10"/>
        <v>1.8976922280437329</v>
      </c>
      <c r="H69" s="2">
        <v>0.39</v>
      </c>
      <c r="I69" s="2">
        <v>1.6339999999999999</v>
      </c>
      <c r="J69" s="2">
        <f t="shared" si="6"/>
        <v>1.8976922280437329</v>
      </c>
      <c r="L69">
        <v>0.443</v>
      </c>
      <c r="M69">
        <v>1.6080000000000001</v>
      </c>
      <c r="N69" s="2">
        <f t="shared" si="7"/>
        <v>1.9075273257009584</v>
      </c>
    </row>
    <row r="70" spans="1:14" x14ac:dyDescent="0.35">
      <c r="A70" s="25" t="s">
        <v>57</v>
      </c>
      <c r="B70" s="25" t="s">
        <v>16</v>
      </c>
      <c r="C70" t="str">
        <f>'Forshammar-Mg2Ti (2)'!C67</f>
        <v>Al</v>
      </c>
      <c r="D70" s="23">
        <f>'Forshammar-Mg2Ti (2)'!D67</f>
        <v>0.42821748477161148</v>
      </c>
      <c r="F70">
        <f t="shared" ref="F70:F75" si="11">IF(C$70="Al",J70,N70)</f>
        <v>1.9647683874836961</v>
      </c>
      <c r="H70" s="2">
        <v>0.39</v>
      </c>
      <c r="I70" s="2">
        <v>1.6339999999999999</v>
      </c>
      <c r="J70" s="2">
        <f t="shared" si="6"/>
        <v>1.9647683874836961</v>
      </c>
      <c r="L70">
        <v>0.443</v>
      </c>
      <c r="M70">
        <v>1.6080000000000001</v>
      </c>
      <c r="N70" s="2">
        <f t="shared" si="7"/>
        <v>1.98371896321866</v>
      </c>
    </row>
    <row r="71" spans="1:14" x14ac:dyDescent="0.35">
      <c r="A71" s="25" t="s">
        <v>57</v>
      </c>
      <c r="B71" s="25" t="s">
        <v>13</v>
      </c>
      <c r="D71" s="23">
        <f>'Forshammar-Mg2Ti (2)'!D68</f>
        <v>0.55530426073901928</v>
      </c>
      <c r="F71">
        <f t="shared" si="11"/>
        <v>1.863413248182662</v>
      </c>
      <c r="H71" s="2">
        <v>0.39</v>
      </c>
      <c r="I71" s="2">
        <v>1.6339999999999999</v>
      </c>
      <c r="J71" s="2">
        <f t="shared" si="6"/>
        <v>1.863413248182662</v>
      </c>
      <c r="L71">
        <v>0.443</v>
      </c>
      <c r="M71">
        <v>1.6080000000000001</v>
      </c>
      <c r="N71" s="2">
        <f t="shared" si="7"/>
        <v>1.8685899203715879</v>
      </c>
    </row>
    <row r="72" spans="1:14" x14ac:dyDescent="0.35">
      <c r="A72" s="25" t="s">
        <v>57</v>
      </c>
      <c r="B72" s="25" t="s">
        <v>14</v>
      </c>
      <c r="D72" s="23">
        <f>'Forshammar-Mg2Ti (2)'!D69</f>
        <v>0.53854280279231548</v>
      </c>
      <c r="F72">
        <f t="shared" si="11"/>
        <v>1.8753664371255714</v>
      </c>
      <c r="H72" s="2">
        <v>0.39</v>
      </c>
      <c r="I72" s="2">
        <v>1.6339999999999999</v>
      </c>
      <c r="J72" s="2">
        <f t="shared" si="6"/>
        <v>1.8753664371255714</v>
      </c>
      <c r="L72">
        <v>0.443</v>
      </c>
      <c r="M72">
        <v>1.6080000000000001</v>
      </c>
      <c r="N72" s="2">
        <f t="shared" si="7"/>
        <v>1.8821675170426364</v>
      </c>
    </row>
    <row r="73" spans="1:14" x14ac:dyDescent="0.35">
      <c r="A73" s="25" t="s">
        <v>57</v>
      </c>
      <c r="B73" s="25" t="s">
        <v>48</v>
      </c>
      <c r="D73" s="23">
        <f>'Forshammar-Mg2Ti (2)'!D70</f>
        <v>0.46874505158163876</v>
      </c>
      <c r="F73">
        <f t="shared" si="11"/>
        <v>1.9295015407678393</v>
      </c>
      <c r="H73" s="2">
        <v>0.39</v>
      </c>
      <c r="I73" s="2">
        <v>1.6339999999999999</v>
      </c>
      <c r="J73" s="2">
        <f t="shared" si="6"/>
        <v>1.9295015407678393</v>
      </c>
      <c r="L73">
        <v>0.443</v>
      </c>
      <c r="M73">
        <v>1.6080000000000001</v>
      </c>
      <c r="N73" s="2">
        <f t="shared" si="7"/>
        <v>1.9436594424619305</v>
      </c>
    </row>
    <row r="74" spans="1:14" x14ac:dyDescent="0.35">
      <c r="A74" s="25" t="s">
        <v>57</v>
      </c>
      <c r="B74" s="25" t="s">
        <v>31</v>
      </c>
      <c r="D74" s="23">
        <f>'Forshammar-Mg2Ti (2)'!D71</f>
        <v>0.54706713537137552</v>
      </c>
      <c r="F74">
        <f t="shared" si="11"/>
        <v>1.8692416626258987</v>
      </c>
      <c r="H74" s="2">
        <v>0.39</v>
      </c>
      <c r="I74" s="2">
        <v>1.6339999999999999</v>
      </c>
      <c r="J74" s="2">
        <f t="shared" si="6"/>
        <v>1.8692416626258987</v>
      </c>
      <c r="L74">
        <v>0.443</v>
      </c>
      <c r="M74">
        <v>1.6080000000000001</v>
      </c>
      <c r="N74" s="2">
        <f t="shared" si="7"/>
        <v>1.8752104013930082</v>
      </c>
    </row>
    <row r="75" spans="1:14" x14ac:dyDescent="0.35">
      <c r="A75" s="25" t="s">
        <v>57</v>
      </c>
      <c r="B75" s="25" t="s">
        <v>49</v>
      </c>
      <c r="D75" s="23">
        <f>'Forshammar-Mg2Ti (2)'!D72</f>
        <v>0.50857940615180453</v>
      </c>
      <c r="F75">
        <f t="shared" si="11"/>
        <v>1.8976922280437329</v>
      </c>
      <c r="H75" s="2">
        <v>0.39</v>
      </c>
      <c r="I75" s="2">
        <v>1.6339999999999999</v>
      </c>
      <c r="J75" s="2">
        <f t="shared" si="6"/>
        <v>1.8976922280437329</v>
      </c>
      <c r="L75">
        <v>0.443</v>
      </c>
      <c r="M75">
        <v>1.6080000000000001</v>
      </c>
      <c r="N75" s="2">
        <f t="shared" si="7"/>
        <v>1.9075273257009584</v>
      </c>
    </row>
    <row r="76" spans="1:14" x14ac:dyDescent="0.35">
      <c r="A76" s="25" t="s">
        <v>58</v>
      </c>
      <c r="B76" s="25" t="s">
        <v>16</v>
      </c>
      <c r="C76" t="str">
        <f>'Forshammar-Mg2Ti (2)'!C73</f>
        <v>Al</v>
      </c>
      <c r="D76" s="23">
        <f>'Forshammar-Mg2Ti (2)'!D73</f>
        <v>0.42821748477161148</v>
      </c>
      <c r="F76">
        <f>IF(C$76="Al",J76,N76)</f>
        <v>1.9647683874836961</v>
      </c>
      <c r="H76" s="2">
        <v>0.39</v>
      </c>
      <c r="I76" s="2">
        <v>1.6339999999999999</v>
      </c>
      <c r="J76" s="2">
        <f t="shared" si="6"/>
        <v>1.9647683874836961</v>
      </c>
      <c r="L76">
        <v>0.443</v>
      </c>
      <c r="M76">
        <v>1.6080000000000001</v>
      </c>
      <c r="N76" s="2">
        <f t="shared" si="7"/>
        <v>1.98371896321866</v>
      </c>
    </row>
    <row r="77" spans="1:14" x14ac:dyDescent="0.35">
      <c r="A77" s="25" t="s">
        <v>58</v>
      </c>
      <c r="B77" s="25" t="s">
        <v>13</v>
      </c>
      <c r="D77" s="23">
        <f>'Forshammar-Mg2Ti (2)'!D74</f>
        <v>0.55530426073901928</v>
      </c>
      <c r="F77">
        <f t="shared" ref="F77:F81" si="12">IF(C$76="Al",J77,N77)</f>
        <v>1.863413248182662</v>
      </c>
      <c r="H77" s="2">
        <v>0.39</v>
      </c>
      <c r="I77" s="2">
        <v>1.6339999999999999</v>
      </c>
      <c r="J77" s="2">
        <f t="shared" si="6"/>
        <v>1.863413248182662</v>
      </c>
      <c r="L77">
        <v>0.443</v>
      </c>
      <c r="M77">
        <v>1.6080000000000001</v>
      </c>
      <c r="N77" s="2">
        <f t="shared" si="7"/>
        <v>1.8685899203715879</v>
      </c>
    </row>
    <row r="78" spans="1:14" x14ac:dyDescent="0.35">
      <c r="A78" s="25" t="s">
        <v>58</v>
      </c>
      <c r="B78" s="25" t="s">
        <v>14</v>
      </c>
      <c r="D78" s="23">
        <f>'Forshammar-Mg2Ti (2)'!D75</f>
        <v>0.53854280279231548</v>
      </c>
      <c r="F78">
        <f t="shared" si="12"/>
        <v>1.8753664371255714</v>
      </c>
      <c r="H78" s="2">
        <v>0.39</v>
      </c>
      <c r="I78" s="2">
        <v>1.6339999999999999</v>
      </c>
      <c r="J78" s="2">
        <f t="shared" si="6"/>
        <v>1.8753664371255714</v>
      </c>
      <c r="L78">
        <v>0.443</v>
      </c>
      <c r="M78">
        <v>1.6080000000000001</v>
      </c>
      <c r="N78" s="2">
        <f t="shared" si="7"/>
        <v>1.8821675170426364</v>
      </c>
    </row>
    <row r="79" spans="1:14" x14ac:dyDescent="0.35">
      <c r="A79" s="25" t="s">
        <v>58</v>
      </c>
      <c r="B79" s="25" t="s">
        <v>48</v>
      </c>
      <c r="D79" s="23">
        <f>'Forshammar-Mg2Ti (2)'!D76</f>
        <v>0.46874505158163876</v>
      </c>
      <c r="F79">
        <f t="shared" si="12"/>
        <v>1.9295015407678393</v>
      </c>
      <c r="H79" s="2">
        <v>0.39</v>
      </c>
      <c r="I79" s="2">
        <v>1.6339999999999999</v>
      </c>
      <c r="J79" s="2">
        <f t="shared" si="6"/>
        <v>1.9295015407678393</v>
      </c>
      <c r="L79">
        <v>0.443</v>
      </c>
      <c r="M79">
        <v>1.6080000000000001</v>
      </c>
      <c r="N79" s="2">
        <f t="shared" si="7"/>
        <v>1.9436594424619305</v>
      </c>
    </row>
    <row r="80" spans="1:14" x14ac:dyDescent="0.35">
      <c r="A80" s="25" t="s">
        <v>58</v>
      </c>
      <c r="B80" s="25" t="s">
        <v>31</v>
      </c>
      <c r="D80" s="23">
        <f>'Forshammar-Mg2Ti (2)'!D77</f>
        <v>0.54706713537137552</v>
      </c>
      <c r="F80">
        <f t="shared" si="12"/>
        <v>1.8692416626258987</v>
      </c>
      <c r="H80" s="2">
        <v>0.39</v>
      </c>
      <c r="I80" s="2">
        <v>1.6339999999999999</v>
      </c>
      <c r="J80" s="2">
        <f t="shared" si="6"/>
        <v>1.8692416626258987</v>
      </c>
      <c r="L80">
        <v>0.443</v>
      </c>
      <c r="M80">
        <v>1.6080000000000001</v>
      </c>
      <c r="N80" s="2">
        <f t="shared" si="7"/>
        <v>1.8752104013930082</v>
      </c>
    </row>
    <row r="81" spans="1:14" x14ac:dyDescent="0.35">
      <c r="A81" s="25" t="s">
        <v>58</v>
      </c>
      <c r="B81" s="25" t="s">
        <v>49</v>
      </c>
      <c r="D81" s="23">
        <f>'Forshammar-Mg2Ti (2)'!D78</f>
        <v>0.50857940615180453</v>
      </c>
      <c r="F81">
        <f t="shared" si="12"/>
        <v>1.8976922280437329</v>
      </c>
      <c r="H81" s="2">
        <v>0.39</v>
      </c>
      <c r="I81" s="2">
        <v>1.6339999999999999</v>
      </c>
      <c r="J81" s="2">
        <f t="shared" si="6"/>
        <v>1.8976922280437329</v>
      </c>
      <c r="L81">
        <v>0.443</v>
      </c>
      <c r="M81">
        <v>1.6080000000000001</v>
      </c>
      <c r="N81" s="2">
        <f t="shared" si="7"/>
        <v>1.9075273257009584</v>
      </c>
    </row>
    <row r="82" spans="1:14" x14ac:dyDescent="0.35">
      <c r="A82" s="25" t="s">
        <v>59</v>
      </c>
      <c r="B82" s="25" t="s">
        <v>16</v>
      </c>
      <c r="C82" t="str">
        <f>'Forshammar-Mg2Ti (2)'!C79</f>
        <v>Al</v>
      </c>
      <c r="D82" s="23">
        <f>'Forshammar-Mg2Ti (2)'!D79</f>
        <v>0.42821748477161148</v>
      </c>
      <c r="F82">
        <f>IF(C$82="Al",J82,N82)</f>
        <v>1.9647683874836961</v>
      </c>
      <c r="H82" s="2">
        <v>0.39</v>
      </c>
      <c r="I82" s="2">
        <v>1.6339999999999999</v>
      </c>
      <c r="J82" s="2">
        <f t="shared" si="6"/>
        <v>1.9647683874836961</v>
      </c>
      <c r="L82">
        <v>0.443</v>
      </c>
      <c r="M82">
        <v>1.6080000000000001</v>
      </c>
      <c r="N82" s="2">
        <f t="shared" si="7"/>
        <v>1.98371896321866</v>
      </c>
    </row>
    <row r="83" spans="1:14" x14ac:dyDescent="0.35">
      <c r="A83" s="25" t="s">
        <v>59</v>
      </c>
      <c r="B83" s="25" t="s">
        <v>13</v>
      </c>
      <c r="D83" s="23">
        <f>'Forshammar-Mg2Ti (2)'!D80</f>
        <v>0.55530426073901928</v>
      </c>
      <c r="F83">
        <f t="shared" ref="F83:F87" si="13">IF(C$82="Al",J83,N83)</f>
        <v>1.863413248182662</v>
      </c>
      <c r="H83" s="2">
        <v>0.39</v>
      </c>
      <c r="I83" s="2">
        <v>1.6339999999999999</v>
      </c>
      <c r="J83" s="2">
        <f t="shared" si="6"/>
        <v>1.863413248182662</v>
      </c>
      <c r="L83">
        <v>0.443</v>
      </c>
      <c r="M83">
        <v>1.6080000000000001</v>
      </c>
      <c r="N83" s="2">
        <f t="shared" si="7"/>
        <v>1.8685899203715879</v>
      </c>
    </row>
    <row r="84" spans="1:14" x14ac:dyDescent="0.35">
      <c r="A84" s="25" t="s">
        <v>59</v>
      </c>
      <c r="B84" s="25" t="s">
        <v>14</v>
      </c>
      <c r="D84" s="23">
        <f>'Forshammar-Mg2Ti (2)'!D81</f>
        <v>0.53854280279231548</v>
      </c>
      <c r="F84">
        <f t="shared" si="13"/>
        <v>1.8753664371255714</v>
      </c>
      <c r="H84" s="2">
        <v>0.39</v>
      </c>
      <c r="I84" s="2">
        <v>1.6339999999999999</v>
      </c>
      <c r="J84" s="2">
        <f t="shared" si="6"/>
        <v>1.8753664371255714</v>
      </c>
      <c r="L84">
        <v>0.443</v>
      </c>
      <c r="M84">
        <v>1.6080000000000001</v>
      </c>
      <c r="N84" s="2">
        <f t="shared" si="7"/>
        <v>1.8821675170426364</v>
      </c>
    </row>
    <row r="85" spans="1:14" x14ac:dyDescent="0.35">
      <c r="A85" s="25" t="s">
        <v>59</v>
      </c>
      <c r="B85" s="25" t="s">
        <v>48</v>
      </c>
      <c r="D85" s="23">
        <f>'Forshammar-Mg2Ti (2)'!D82</f>
        <v>0.46874505158163876</v>
      </c>
      <c r="F85">
        <f t="shared" si="13"/>
        <v>1.9295015407678393</v>
      </c>
      <c r="H85" s="2">
        <v>0.39</v>
      </c>
      <c r="I85" s="2">
        <v>1.6339999999999999</v>
      </c>
      <c r="J85" s="2">
        <f t="shared" si="6"/>
        <v>1.9295015407678393</v>
      </c>
      <c r="L85">
        <v>0.443</v>
      </c>
      <c r="M85">
        <v>1.6080000000000001</v>
      </c>
      <c r="N85" s="2">
        <f t="shared" si="7"/>
        <v>1.9436594424619305</v>
      </c>
    </row>
    <row r="86" spans="1:14" x14ac:dyDescent="0.35">
      <c r="A86" s="25" t="s">
        <v>59</v>
      </c>
      <c r="B86" s="25" t="s">
        <v>31</v>
      </c>
      <c r="D86" s="23">
        <f>'Forshammar-Mg2Ti (2)'!D83</f>
        <v>0.54706713537137552</v>
      </c>
      <c r="F86">
        <f t="shared" si="13"/>
        <v>1.8692416626258987</v>
      </c>
      <c r="H86" s="2">
        <v>0.39</v>
      </c>
      <c r="I86" s="2">
        <v>1.6339999999999999</v>
      </c>
      <c r="J86" s="2">
        <f t="shared" si="6"/>
        <v>1.8692416626258987</v>
      </c>
      <c r="L86">
        <v>0.443</v>
      </c>
      <c r="M86">
        <v>1.6080000000000001</v>
      </c>
      <c r="N86" s="2">
        <f t="shared" si="7"/>
        <v>1.8752104013930082</v>
      </c>
    </row>
    <row r="87" spans="1:14" x14ac:dyDescent="0.35">
      <c r="A87" s="25" t="s">
        <v>59</v>
      </c>
      <c r="B87" s="25" t="s">
        <v>49</v>
      </c>
      <c r="D87" s="23">
        <f>'Forshammar-Mg2Ti (2)'!D84</f>
        <v>0.50857940615180453</v>
      </c>
      <c r="F87">
        <f t="shared" si="13"/>
        <v>1.8976922280437329</v>
      </c>
      <c r="H87" s="2">
        <v>0.39</v>
      </c>
      <c r="I87" s="2">
        <v>1.6339999999999999</v>
      </c>
      <c r="J87" s="2">
        <f t="shared" si="6"/>
        <v>1.8976922280437329</v>
      </c>
      <c r="L87">
        <v>0.443</v>
      </c>
      <c r="M87">
        <v>1.6080000000000001</v>
      </c>
      <c r="N87" s="2">
        <f t="shared" si="7"/>
        <v>1.9075273257009584</v>
      </c>
    </row>
    <row r="88" spans="1:14" x14ac:dyDescent="0.35">
      <c r="A88" s="25" t="s">
        <v>60</v>
      </c>
      <c r="B88" s="25" t="s">
        <v>16</v>
      </c>
      <c r="C88" t="str">
        <f>'Forshammar-Mg2Ti (2)'!C85</f>
        <v>Al</v>
      </c>
      <c r="D88" s="23">
        <f>'Forshammar-Mg2Ti (2)'!D85</f>
        <v>0.42821748477161148</v>
      </c>
      <c r="F88">
        <f>IF(C$88="Al",J88,N88)</f>
        <v>1.9647683874836961</v>
      </c>
      <c r="H88" s="2">
        <v>0.39</v>
      </c>
      <c r="I88" s="2">
        <v>1.6339999999999999</v>
      </c>
      <c r="J88" s="2">
        <f t="shared" si="6"/>
        <v>1.9647683874836961</v>
      </c>
      <c r="L88">
        <v>0.443</v>
      </c>
      <c r="M88">
        <v>1.6080000000000001</v>
      </c>
      <c r="N88" s="2">
        <f t="shared" si="7"/>
        <v>1.98371896321866</v>
      </c>
    </row>
    <row r="89" spans="1:14" x14ac:dyDescent="0.35">
      <c r="A89" s="25" t="s">
        <v>60</v>
      </c>
      <c r="B89" s="25" t="s">
        <v>13</v>
      </c>
      <c r="D89" s="23">
        <f>'Forshammar-Mg2Ti (2)'!D86</f>
        <v>0.55530426073901928</v>
      </c>
      <c r="F89">
        <f t="shared" ref="F89:F93" si="14">IF(C$88="Al",J89,N89)</f>
        <v>1.863413248182662</v>
      </c>
      <c r="H89" s="2">
        <v>0.39</v>
      </c>
      <c r="I89" s="2">
        <v>1.6339999999999999</v>
      </c>
      <c r="J89" s="2">
        <f t="shared" si="6"/>
        <v>1.863413248182662</v>
      </c>
      <c r="L89">
        <v>0.443</v>
      </c>
      <c r="M89">
        <v>1.6080000000000001</v>
      </c>
      <c r="N89" s="2">
        <f t="shared" si="7"/>
        <v>1.8685899203715879</v>
      </c>
    </row>
    <row r="90" spans="1:14" x14ac:dyDescent="0.35">
      <c r="A90" s="25" t="s">
        <v>60</v>
      </c>
      <c r="B90" s="25" t="s">
        <v>14</v>
      </c>
      <c r="D90" s="23">
        <f>'Forshammar-Mg2Ti (2)'!D87</f>
        <v>0.53854280279231548</v>
      </c>
      <c r="F90">
        <f t="shared" si="14"/>
        <v>1.8753664371255714</v>
      </c>
      <c r="H90" s="2">
        <v>0.39</v>
      </c>
      <c r="I90" s="2">
        <v>1.6339999999999999</v>
      </c>
      <c r="J90" s="2">
        <f t="shared" si="6"/>
        <v>1.8753664371255714</v>
      </c>
      <c r="L90">
        <v>0.443</v>
      </c>
      <c r="M90">
        <v>1.6080000000000001</v>
      </c>
      <c r="N90" s="2">
        <f t="shared" si="7"/>
        <v>1.8821675170426364</v>
      </c>
    </row>
    <row r="91" spans="1:14" x14ac:dyDescent="0.35">
      <c r="A91" s="25" t="s">
        <v>60</v>
      </c>
      <c r="B91" s="25" t="s">
        <v>48</v>
      </c>
      <c r="D91" s="23">
        <f>'Forshammar-Mg2Ti (2)'!D88</f>
        <v>0.46874505158163876</v>
      </c>
      <c r="F91">
        <f t="shared" si="14"/>
        <v>1.9295015407678393</v>
      </c>
      <c r="H91" s="2">
        <v>0.39</v>
      </c>
      <c r="I91" s="2">
        <v>1.6339999999999999</v>
      </c>
      <c r="J91" s="2">
        <f t="shared" si="6"/>
        <v>1.9295015407678393</v>
      </c>
      <c r="L91">
        <v>0.443</v>
      </c>
      <c r="M91">
        <v>1.6080000000000001</v>
      </c>
      <c r="N91" s="2">
        <f t="shared" si="7"/>
        <v>1.9436594424619305</v>
      </c>
    </row>
    <row r="92" spans="1:14" x14ac:dyDescent="0.35">
      <c r="A92" s="25" t="s">
        <v>60</v>
      </c>
      <c r="B92" s="25" t="s">
        <v>31</v>
      </c>
      <c r="D92" s="23">
        <f>'Forshammar-Mg2Ti (2)'!D89</f>
        <v>0.54706713537137552</v>
      </c>
      <c r="F92">
        <f t="shared" si="14"/>
        <v>1.8692416626258987</v>
      </c>
      <c r="H92" s="2">
        <v>0.39</v>
      </c>
      <c r="I92" s="2">
        <v>1.6339999999999999</v>
      </c>
      <c r="J92" s="2">
        <f t="shared" si="6"/>
        <v>1.8692416626258987</v>
      </c>
      <c r="L92">
        <v>0.443</v>
      </c>
      <c r="M92">
        <v>1.6080000000000001</v>
      </c>
      <c r="N92" s="2">
        <f t="shared" si="7"/>
        <v>1.8752104013930082</v>
      </c>
    </row>
    <row r="93" spans="1:14" x14ac:dyDescent="0.35">
      <c r="A93" s="25" t="s">
        <v>60</v>
      </c>
      <c r="B93" s="25" t="s">
        <v>49</v>
      </c>
      <c r="D93" s="23">
        <f>'Forshammar-Mg2Ti (2)'!D90</f>
        <v>0.50857940615180453</v>
      </c>
      <c r="F93">
        <f t="shared" si="14"/>
        <v>1.8976922280437329</v>
      </c>
      <c r="H93" s="2">
        <v>0.39</v>
      </c>
      <c r="I93" s="2">
        <v>1.6339999999999999</v>
      </c>
      <c r="J93" s="2">
        <f t="shared" si="6"/>
        <v>1.8976922280437329</v>
      </c>
      <c r="L93">
        <v>0.443</v>
      </c>
      <c r="M93">
        <v>1.6080000000000001</v>
      </c>
      <c r="N93" s="2">
        <f t="shared" si="7"/>
        <v>1.9075273257009584</v>
      </c>
    </row>
    <row r="94" spans="1:14" x14ac:dyDescent="0.35">
      <c r="A94" s="25" t="s">
        <v>61</v>
      </c>
      <c r="B94" s="25" t="s">
        <v>16</v>
      </c>
      <c r="C94" t="str">
        <f>'Forshammar-Mg2Ti (2)'!C91</f>
        <v>Al</v>
      </c>
      <c r="D94" s="23">
        <f>'Forshammar-Mg2Ti (2)'!D91</f>
        <v>0.42821748477161148</v>
      </c>
      <c r="F94">
        <f>IF(C$94="Al",J94,N94)</f>
        <v>1.9647683874836961</v>
      </c>
      <c r="H94" s="2">
        <v>0.39</v>
      </c>
      <c r="I94" s="2">
        <v>1.6339999999999999</v>
      </c>
      <c r="J94" s="2">
        <f t="shared" si="6"/>
        <v>1.9647683874836961</v>
      </c>
      <c r="L94">
        <v>0.443</v>
      </c>
      <c r="M94">
        <v>1.6080000000000001</v>
      </c>
      <c r="N94" s="2">
        <f t="shared" si="7"/>
        <v>1.98371896321866</v>
      </c>
    </row>
    <row r="95" spans="1:14" x14ac:dyDescent="0.35">
      <c r="A95" s="25" t="s">
        <v>61</v>
      </c>
      <c r="B95" s="25" t="s">
        <v>13</v>
      </c>
      <c r="D95" s="23">
        <f>'Forshammar-Mg2Ti (2)'!D92</f>
        <v>0.55530426073901928</v>
      </c>
      <c r="F95">
        <f t="shared" ref="F95:F99" si="15">IF(C$94="Al",J95,N95)</f>
        <v>1.863413248182662</v>
      </c>
      <c r="H95" s="2">
        <v>0.39</v>
      </c>
      <c r="I95" s="2">
        <v>1.6339999999999999</v>
      </c>
      <c r="J95" s="2">
        <f t="shared" si="6"/>
        <v>1.863413248182662</v>
      </c>
      <c r="L95">
        <v>0.443</v>
      </c>
      <c r="M95">
        <v>1.6080000000000001</v>
      </c>
      <c r="N95" s="2">
        <f t="shared" si="7"/>
        <v>1.8685899203715879</v>
      </c>
    </row>
    <row r="96" spans="1:14" x14ac:dyDescent="0.35">
      <c r="A96" s="25" t="s">
        <v>61</v>
      </c>
      <c r="B96" s="25" t="s">
        <v>14</v>
      </c>
      <c r="D96" s="23">
        <f>'Forshammar-Mg2Ti (2)'!D93</f>
        <v>0.53854280279231548</v>
      </c>
      <c r="F96">
        <f t="shared" si="15"/>
        <v>1.8753664371255714</v>
      </c>
      <c r="H96" s="2">
        <v>0.39</v>
      </c>
      <c r="I96" s="2">
        <v>1.6339999999999999</v>
      </c>
      <c r="J96" s="2">
        <f t="shared" si="6"/>
        <v>1.8753664371255714</v>
      </c>
      <c r="L96">
        <v>0.443</v>
      </c>
      <c r="M96">
        <v>1.6080000000000001</v>
      </c>
      <c r="N96" s="2">
        <f t="shared" si="7"/>
        <v>1.8821675170426364</v>
      </c>
    </row>
    <row r="97" spans="1:14" x14ac:dyDescent="0.35">
      <c r="A97" s="25" t="s">
        <v>61</v>
      </c>
      <c r="B97" s="25" t="s">
        <v>48</v>
      </c>
      <c r="D97" s="23">
        <f>'Forshammar-Mg2Ti (2)'!D94</f>
        <v>0.46874505158163876</v>
      </c>
      <c r="F97">
        <f t="shared" si="15"/>
        <v>1.9295015407678393</v>
      </c>
      <c r="H97" s="2">
        <v>0.39</v>
      </c>
      <c r="I97" s="2">
        <v>1.6339999999999999</v>
      </c>
      <c r="J97" s="2">
        <f t="shared" si="6"/>
        <v>1.9295015407678393</v>
      </c>
      <c r="L97">
        <v>0.443</v>
      </c>
      <c r="M97">
        <v>1.6080000000000001</v>
      </c>
      <c r="N97" s="2">
        <f t="shared" si="7"/>
        <v>1.9436594424619305</v>
      </c>
    </row>
    <row r="98" spans="1:14" x14ac:dyDescent="0.35">
      <c r="A98" s="25" t="s">
        <v>61</v>
      </c>
      <c r="B98" s="25" t="s">
        <v>31</v>
      </c>
      <c r="D98" s="23">
        <f>'Forshammar-Mg2Ti (2)'!D95</f>
        <v>0.54706713537137552</v>
      </c>
      <c r="F98">
        <f t="shared" si="15"/>
        <v>1.8692416626258987</v>
      </c>
      <c r="H98" s="2">
        <v>0.39</v>
      </c>
      <c r="I98" s="2">
        <v>1.6339999999999999</v>
      </c>
      <c r="J98" s="2">
        <f t="shared" si="6"/>
        <v>1.8692416626258987</v>
      </c>
      <c r="L98">
        <v>0.443</v>
      </c>
      <c r="M98">
        <v>1.6080000000000001</v>
      </c>
      <c r="N98" s="2">
        <f t="shared" si="7"/>
        <v>1.8752104013930082</v>
      </c>
    </row>
    <row r="99" spans="1:14" x14ac:dyDescent="0.35">
      <c r="A99" s="25" t="s">
        <v>61</v>
      </c>
      <c r="B99" s="25" t="s">
        <v>49</v>
      </c>
      <c r="D99" s="23">
        <f>'Forshammar-Mg2Ti (2)'!D96</f>
        <v>0.50857940615180453</v>
      </c>
      <c r="F99">
        <f t="shared" si="15"/>
        <v>1.8976922280437329</v>
      </c>
      <c r="H99" s="2">
        <v>0.39</v>
      </c>
      <c r="I99" s="2">
        <v>1.6339999999999999</v>
      </c>
      <c r="J99" s="2">
        <f t="shared" si="6"/>
        <v>1.8976922280437329</v>
      </c>
      <c r="L99">
        <v>0.443</v>
      </c>
      <c r="M99">
        <v>1.6080000000000001</v>
      </c>
      <c r="N99" s="2">
        <f t="shared" si="7"/>
        <v>1.9075273257009584</v>
      </c>
    </row>
    <row r="100" spans="1:14" x14ac:dyDescent="0.35">
      <c r="A100" s="25" t="s">
        <v>62</v>
      </c>
      <c r="B100" s="25" t="s">
        <v>16</v>
      </c>
      <c r="C100" t="str">
        <f>'Forshammar-Mg2Ti (2)'!C97</f>
        <v>Al</v>
      </c>
      <c r="D100" s="23">
        <f>'Forshammar-Mg2Ti (2)'!D97</f>
        <v>0.42821748477161148</v>
      </c>
      <c r="F100">
        <f>IF(C$100="Al",J100,N100)</f>
        <v>1.9647683874836961</v>
      </c>
      <c r="H100" s="2">
        <v>0.39</v>
      </c>
      <c r="I100" s="2">
        <v>1.6339999999999999</v>
      </c>
      <c r="J100" s="2">
        <f t="shared" si="6"/>
        <v>1.9647683874836961</v>
      </c>
      <c r="L100">
        <v>0.443</v>
      </c>
      <c r="M100">
        <v>1.6080000000000001</v>
      </c>
      <c r="N100" s="2">
        <f t="shared" si="7"/>
        <v>1.98371896321866</v>
      </c>
    </row>
    <row r="101" spans="1:14" x14ac:dyDescent="0.35">
      <c r="A101" s="25" t="s">
        <v>62</v>
      </c>
      <c r="B101" s="25" t="s">
        <v>13</v>
      </c>
      <c r="D101" s="23">
        <f>'Forshammar-Mg2Ti (2)'!D98</f>
        <v>0.55530426073901928</v>
      </c>
      <c r="F101">
        <f t="shared" ref="F101:F105" si="16">IF(C$100="Al",J101,N101)</f>
        <v>1.863413248182662</v>
      </c>
      <c r="H101" s="2">
        <v>0.39</v>
      </c>
      <c r="I101" s="2">
        <v>1.6339999999999999</v>
      </c>
      <c r="J101" s="2">
        <f t="shared" si="6"/>
        <v>1.863413248182662</v>
      </c>
      <c r="L101">
        <v>0.443</v>
      </c>
      <c r="M101">
        <v>1.6080000000000001</v>
      </c>
      <c r="N101" s="2">
        <f t="shared" si="7"/>
        <v>1.8685899203715879</v>
      </c>
    </row>
    <row r="102" spans="1:14" x14ac:dyDescent="0.35">
      <c r="A102" s="25" t="s">
        <v>62</v>
      </c>
      <c r="B102" s="25" t="s">
        <v>14</v>
      </c>
      <c r="D102" s="23">
        <f>'Forshammar-Mg2Ti (2)'!D99</f>
        <v>0.53854280279231548</v>
      </c>
      <c r="F102">
        <f t="shared" si="16"/>
        <v>1.8753664371255714</v>
      </c>
      <c r="H102" s="2">
        <v>0.39</v>
      </c>
      <c r="I102" s="2">
        <v>1.6339999999999999</v>
      </c>
      <c r="J102" s="2">
        <f t="shared" si="6"/>
        <v>1.8753664371255714</v>
      </c>
      <c r="L102">
        <v>0.443</v>
      </c>
      <c r="M102">
        <v>1.6080000000000001</v>
      </c>
      <c r="N102" s="2">
        <f t="shared" si="7"/>
        <v>1.8821675170426364</v>
      </c>
    </row>
    <row r="103" spans="1:14" x14ac:dyDescent="0.35">
      <c r="A103" s="25" t="s">
        <v>62</v>
      </c>
      <c r="B103" s="25" t="s">
        <v>48</v>
      </c>
      <c r="D103" s="23">
        <f>'Forshammar-Mg2Ti (2)'!D100</f>
        <v>0.46874505158163876</v>
      </c>
      <c r="F103">
        <f t="shared" si="16"/>
        <v>1.9295015407678393</v>
      </c>
      <c r="H103" s="2">
        <v>0.39</v>
      </c>
      <c r="I103" s="2">
        <v>1.6339999999999999</v>
      </c>
      <c r="J103" s="2">
        <f t="shared" si="6"/>
        <v>1.9295015407678393</v>
      </c>
      <c r="L103">
        <v>0.443</v>
      </c>
      <c r="M103">
        <v>1.6080000000000001</v>
      </c>
      <c r="N103" s="2">
        <f t="shared" si="7"/>
        <v>1.9436594424619305</v>
      </c>
    </row>
    <row r="104" spans="1:14" x14ac:dyDescent="0.35">
      <c r="A104" s="25" t="s">
        <v>62</v>
      </c>
      <c r="B104" s="25" t="s">
        <v>31</v>
      </c>
      <c r="D104" s="23">
        <f>'Forshammar-Mg2Ti (2)'!D101</f>
        <v>0.54706713537137552</v>
      </c>
      <c r="F104">
        <f t="shared" si="16"/>
        <v>1.8692416626258987</v>
      </c>
      <c r="H104" s="2">
        <v>0.39</v>
      </c>
      <c r="I104" s="2">
        <v>1.6339999999999999</v>
      </c>
      <c r="J104" s="2">
        <f t="shared" si="6"/>
        <v>1.8692416626258987</v>
      </c>
      <c r="L104">
        <v>0.443</v>
      </c>
      <c r="M104">
        <v>1.6080000000000001</v>
      </c>
      <c r="N104" s="2">
        <f t="shared" si="7"/>
        <v>1.8752104013930082</v>
      </c>
    </row>
    <row r="105" spans="1:14" x14ac:dyDescent="0.35">
      <c r="A105" s="25" t="s">
        <v>62</v>
      </c>
      <c r="B105" s="25" t="s">
        <v>49</v>
      </c>
      <c r="D105" s="23">
        <f>'Forshammar-Mg2Ti (2)'!D102</f>
        <v>0.50857940615180453</v>
      </c>
      <c r="F105">
        <f t="shared" si="16"/>
        <v>1.8976922280437329</v>
      </c>
      <c r="H105" s="2">
        <v>0.39</v>
      </c>
      <c r="I105" s="2">
        <v>1.6339999999999999</v>
      </c>
      <c r="J105" s="2">
        <f t="shared" si="6"/>
        <v>1.8976922280437329</v>
      </c>
      <c r="L105">
        <v>0.443</v>
      </c>
      <c r="M105">
        <v>1.6080000000000001</v>
      </c>
      <c r="N105" s="2">
        <f t="shared" si="7"/>
        <v>1.9075273257009584</v>
      </c>
    </row>
    <row r="106" spans="1:14" x14ac:dyDescent="0.35">
      <c r="A106" s="25" t="s">
        <v>63</v>
      </c>
      <c r="B106" s="25" t="s">
        <v>16</v>
      </c>
      <c r="C106" t="str">
        <f>'Forshammar-Mg2Ti (2)'!C103</f>
        <v>Al</v>
      </c>
      <c r="D106" s="23">
        <f>'Forshammar-Mg2Ti (2)'!D103</f>
        <v>0.42821748477161148</v>
      </c>
      <c r="F106">
        <f>IF(C$106="Al",J106,N106)</f>
        <v>1.9647683874836961</v>
      </c>
      <c r="H106" s="2">
        <v>0.39</v>
      </c>
      <c r="I106" s="2">
        <v>1.6339999999999999</v>
      </c>
      <c r="J106" s="2">
        <f t="shared" si="6"/>
        <v>1.9647683874836961</v>
      </c>
      <c r="L106">
        <v>0.443</v>
      </c>
      <c r="M106">
        <v>1.6080000000000001</v>
      </c>
      <c r="N106" s="2">
        <f t="shared" si="7"/>
        <v>1.98371896321866</v>
      </c>
    </row>
    <row r="107" spans="1:14" x14ac:dyDescent="0.35">
      <c r="A107" s="25" t="s">
        <v>63</v>
      </c>
      <c r="B107" s="25" t="s">
        <v>13</v>
      </c>
      <c r="D107" s="23">
        <f>'Forshammar-Mg2Ti (2)'!D104</f>
        <v>0.55530426073901928</v>
      </c>
      <c r="F107">
        <f t="shared" ref="F107:F111" si="17">IF(C$106="Al",J107,N107)</f>
        <v>1.863413248182662</v>
      </c>
      <c r="H107" s="2">
        <v>0.39</v>
      </c>
      <c r="I107" s="2">
        <v>1.6339999999999999</v>
      </c>
      <c r="J107" s="2">
        <f t="shared" si="6"/>
        <v>1.863413248182662</v>
      </c>
      <c r="L107">
        <v>0.443</v>
      </c>
      <c r="M107">
        <v>1.6080000000000001</v>
      </c>
      <c r="N107" s="2">
        <f t="shared" si="7"/>
        <v>1.8685899203715879</v>
      </c>
    </row>
    <row r="108" spans="1:14" x14ac:dyDescent="0.35">
      <c r="A108" s="25" t="s">
        <v>63</v>
      </c>
      <c r="B108" s="25" t="s">
        <v>14</v>
      </c>
      <c r="D108" s="23">
        <f>'Forshammar-Mg2Ti (2)'!D105</f>
        <v>0.53854280279231548</v>
      </c>
      <c r="F108">
        <f t="shared" si="17"/>
        <v>1.8753664371255714</v>
      </c>
      <c r="H108" s="2">
        <v>0.39</v>
      </c>
      <c r="I108" s="2">
        <v>1.6339999999999999</v>
      </c>
      <c r="J108" s="2">
        <f t="shared" si="6"/>
        <v>1.8753664371255714</v>
      </c>
      <c r="L108">
        <v>0.443</v>
      </c>
      <c r="M108">
        <v>1.6080000000000001</v>
      </c>
      <c r="N108" s="2">
        <f t="shared" si="7"/>
        <v>1.8821675170426364</v>
      </c>
    </row>
    <row r="109" spans="1:14" x14ac:dyDescent="0.35">
      <c r="A109" s="25" t="s">
        <v>63</v>
      </c>
      <c r="B109" s="25" t="s">
        <v>48</v>
      </c>
      <c r="D109" s="23">
        <f>'Forshammar-Mg2Ti (2)'!D106</f>
        <v>0.46874505158163876</v>
      </c>
      <c r="F109">
        <f t="shared" si="17"/>
        <v>1.9295015407678393</v>
      </c>
      <c r="H109" s="2">
        <v>0.39</v>
      </c>
      <c r="I109" s="2">
        <v>1.6339999999999999</v>
      </c>
      <c r="J109" s="2">
        <f t="shared" si="6"/>
        <v>1.9295015407678393</v>
      </c>
      <c r="L109">
        <v>0.443</v>
      </c>
      <c r="M109">
        <v>1.6080000000000001</v>
      </c>
      <c r="N109" s="2">
        <f t="shared" si="7"/>
        <v>1.9436594424619305</v>
      </c>
    </row>
    <row r="110" spans="1:14" x14ac:dyDescent="0.35">
      <c r="A110" s="25" t="s">
        <v>63</v>
      </c>
      <c r="B110" s="25" t="s">
        <v>31</v>
      </c>
      <c r="D110" s="23">
        <f>'Forshammar-Mg2Ti (2)'!D107</f>
        <v>0.54706713537137552</v>
      </c>
      <c r="F110">
        <f t="shared" si="17"/>
        <v>1.8692416626258987</v>
      </c>
      <c r="H110" s="2">
        <v>0.39</v>
      </c>
      <c r="I110" s="2">
        <v>1.6339999999999999</v>
      </c>
      <c r="J110" s="2">
        <f t="shared" si="6"/>
        <v>1.8692416626258987</v>
      </c>
      <c r="L110">
        <v>0.443</v>
      </c>
      <c r="M110">
        <v>1.6080000000000001</v>
      </c>
      <c r="N110" s="2">
        <f t="shared" si="7"/>
        <v>1.8752104013930082</v>
      </c>
    </row>
    <row r="111" spans="1:14" x14ac:dyDescent="0.35">
      <c r="A111" s="25" t="s">
        <v>63</v>
      </c>
      <c r="B111" s="25" t="s">
        <v>49</v>
      </c>
      <c r="D111" s="23">
        <f>'Forshammar-Mg2Ti (2)'!D108</f>
        <v>0.50857940615180453</v>
      </c>
      <c r="F111">
        <f t="shared" si="17"/>
        <v>1.8976922280437329</v>
      </c>
      <c r="H111" s="2">
        <v>0.39</v>
      </c>
      <c r="I111" s="2">
        <v>1.6339999999999999</v>
      </c>
      <c r="J111" s="2">
        <f t="shared" ref="J111:J153" si="18">I111-(H111*LN(D111))</f>
        <v>1.8976922280437329</v>
      </c>
      <c r="L111">
        <v>0.443</v>
      </c>
      <c r="M111">
        <v>1.6080000000000001</v>
      </c>
      <c r="N111" s="2">
        <f t="shared" ref="N111:N153" si="19">M111-(L111*LN(D111))</f>
        <v>1.9075273257009584</v>
      </c>
    </row>
    <row r="112" spans="1:14" x14ac:dyDescent="0.35">
      <c r="A112" s="25" t="s">
        <v>64</v>
      </c>
      <c r="B112" s="25" t="s">
        <v>16</v>
      </c>
      <c r="C112" t="str">
        <f>'Forshammar-Mg2Ti (2)'!C109</f>
        <v>Al</v>
      </c>
      <c r="D112" s="23">
        <f>'Forshammar-Mg2Ti (2)'!D109</f>
        <v>0.42821748477161148</v>
      </c>
      <c r="F112">
        <f>IF(C$112="Al",J112,N112)</f>
        <v>1.9647683874836961</v>
      </c>
      <c r="H112" s="2">
        <v>0.39</v>
      </c>
      <c r="I112" s="2">
        <v>1.6339999999999999</v>
      </c>
      <c r="J112" s="2">
        <f t="shared" si="18"/>
        <v>1.9647683874836961</v>
      </c>
      <c r="L112">
        <v>0.443</v>
      </c>
      <c r="M112">
        <v>1.6080000000000001</v>
      </c>
      <c r="N112" s="2">
        <f t="shared" si="19"/>
        <v>1.98371896321866</v>
      </c>
    </row>
    <row r="113" spans="1:14" x14ac:dyDescent="0.35">
      <c r="A113" s="25" t="s">
        <v>64</v>
      </c>
      <c r="B113" s="25" t="s">
        <v>13</v>
      </c>
      <c r="D113" s="23">
        <f>'Forshammar-Mg2Ti (2)'!D110</f>
        <v>0.55530426073901928</v>
      </c>
      <c r="F113">
        <f t="shared" ref="F113:F117" si="20">IF(C$112="Al",J113,N113)</f>
        <v>1.863413248182662</v>
      </c>
      <c r="H113" s="2">
        <v>0.39</v>
      </c>
      <c r="I113" s="2">
        <v>1.6339999999999999</v>
      </c>
      <c r="J113" s="2">
        <f t="shared" si="18"/>
        <v>1.863413248182662</v>
      </c>
      <c r="L113">
        <v>0.443</v>
      </c>
      <c r="M113">
        <v>1.6080000000000001</v>
      </c>
      <c r="N113" s="2">
        <f t="shared" si="19"/>
        <v>1.8685899203715879</v>
      </c>
    </row>
    <row r="114" spans="1:14" x14ac:dyDescent="0.35">
      <c r="A114" s="25" t="s">
        <v>64</v>
      </c>
      <c r="B114" s="25" t="s">
        <v>14</v>
      </c>
      <c r="D114" s="23">
        <f>'Forshammar-Mg2Ti (2)'!D111</f>
        <v>0.53854280279231548</v>
      </c>
      <c r="F114">
        <f t="shared" si="20"/>
        <v>1.8753664371255714</v>
      </c>
      <c r="H114" s="2">
        <v>0.39</v>
      </c>
      <c r="I114" s="2">
        <v>1.6339999999999999</v>
      </c>
      <c r="J114" s="2">
        <f t="shared" si="18"/>
        <v>1.8753664371255714</v>
      </c>
      <c r="L114">
        <v>0.443</v>
      </c>
      <c r="M114">
        <v>1.6080000000000001</v>
      </c>
      <c r="N114" s="2">
        <f t="shared" si="19"/>
        <v>1.8821675170426364</v>
      </c>
    </row>
    <row r="115" spans="1:14" x14ac:dyDescent="0.35">
      <c r="A115" s="25" t="s">
        <v>64</v>
      </c>
      <c r="B115" s="25" t="s">
        <v>48</v>
      </c>
      <c r="D115" s="23">
        <f>'Forshammar-Mg2Ti (2)'!D112</f>
        <v>0.46874505158163876</v>
      </c>
      <c r="F115">
        <f t="shared" si="20"/>
        <v>1.9295015407678393</v>
      </c>
      <c r="H115" s="2">
        <v>0.39</v>
      </c>
      <c r="I115" s="2">
        <v>1.6339999999999999</v>
      </c>
      <c r="J115" s="2">
        <f t="shared" si="18"/>
        <v>1.9295015407678393</v>
      </c>
      <c r="L115">
        <v>0.443</v>
      </c>
      <c r="M115">
        <v>1.6080000000000001</v>
      </c>
      <c r="N115" s="2">
        <f t="shared" si="19"/>
        <v>1.9436594424619305</v>
      </c>
    </row>
    <row r="116" spans="1:14" x14ac:dyDescent="0.35">
      <c r="A116" s="25" t="s">
        <v>64</v>
      </c>
      <c r="B116" s="25" t="s">
        <v>31</v>
      </c>
      <c r="D116" s="23">
        <f>'Forshammar-Mg2Ti (2)'!D113</f>
        <v>0.54706713537137552</v>
      </c>
      <c r="F116">
        <f t="shared" si="20"/>
        <v>1.8692416626258987</v>
      </c>
      <c r="H116" s="2">
        <v>0.39</v>
      </c>
      <c r="I116" s="2">
        <v>1.6339999999999999</v>
      </c>
      <c r="J116" s="2">
        <f t="shared" si="18"/>
        <v>1.8692416626258987</v>
      </c>
      <c r="L116">
        <v>0.443</v>
      </c>
      <c r="M116">
        <v>1.6080000000000001</v>
      </c>
      <c r="N116" s="2">
        <f t="shared" si="19"/>
        <v>1.8752104013930082</v>
      </c>
    </row>
    <row r="117" spans="1:14" x14ac:dyDescent="0.35">
      <c r="A117" s="25" t="s">
        <v>64</v>
      </c>
      <c r="B117" s="25" t="s">
        <v>49</v>
      </c>
      <c r="D117" s="23">
        <f>'Forshammar-Mg2Ti (2)'!D114</f>
        <v>0.50857940615180453</v>
      </c>
      <c r="F117">
        <f t="shared" si="20"/>
        <v>1.8976922280437329</v>
      </c>
      <c r="H117" s="2">
        <v>0.39</v>
      </c>
      <c r="I117" s="2">
        <v>1.6339999999999999</v>
      </c>
      <c r="J117" s="2">
        <f t="shared" si="18"/>
        <v>1.8976922280437329</v>
      </c>
      <c r="L117">
        <v>0.443</v>
      </c>
      <c r="M117">
        <v>1.6080000000000001</v>
      </c>
      <c r="N117" s="2">
        <f t="shared" si="19"/>
        <v>1.9075273257009584</v>
      </c>
    </row>
    <row r="118" spans="1:14" x14ac:dyDescent="0.35">
      <c r="A118" s="25" t="s">
        <v>65</v>
      </c>
      <c r="B118" s="25" t="s">
        <v>16</v>
      </c>
      <c r="C118" t="str">
        <f>'Forshammar-Mg2Ti (2)'!C115</f>
        <v>Al</v>
      </c>
      <c r="D118" s="23">
        <f>'Forshammar-Mg2Ti (2)'!D115</f>
        <v>0.42821748477161148</v>
      </c>
      <c r="F118">
        <f>IF(C$118="Al",J118,N118)</f>
        <v>1.9647683874836961</v>
      </c>
      <c r="H118" s="2">
        <v>0.39</v>
      </c>
      <c r="I118" s="2">
        <v>1.6339999999999999</v>
      </c>
      <c r="J118" s="2">
        <f t="shared" si="18"/>
        <v>1.9647683874836961</v>
      </c>
      <c r="L118">
        <v>0.443</v>
      </c>
      <c r="M118">
        <v>1.6080000000000001</v>
      </c>
      <c r="N118" s="2">
        <f t="shared" si="19"/>
        <v>1.98371896321866</v>
      </c>
    </row>
    <row r="119" spans="1:14" x14ac:dyDescent="0.35">
      <c r="A119" s="25" t="s">
        <v>65</v>
      </c>
      <c r="B119" s="25" t="s">
        <v>13</v>
      </c>
      <c r="D119" s="23">
        <f>'Forshammar-Mg2Ti (2)'!D116</f>
        <v>0.55530426073901928</v>
      </c>
      <c r="F119">
        <f t="shared" ref="F119:F123" si="21">IF(C$118="Al",J119,N119)</f>
        <v>1.863413248182662</v>
      </c>
      <c r="H119" s="2">
        <v>0.39</v>
      </c>
      <c r="I119" s="2">
        <v>1.6339999999999999</v>
      </c>
      <c r="J119" s="2">
        <f t="shared" si="18"/>
        <v>1.863413248182662</v>
      </c>
      <c r="L119">
        <v>0.443</v>
      </c>
      <c r="M119">
        <v>1.6080000000000001</v>
      </c>
      <c r="N119" s="2">
        <f t="shared" si="19"/>
        <v>1.8685899203715879</v>
      </c>
    </row>
    <row r="120" spans="1:14" x14ac:dyDescent="0.35">
      <c r="A120" s="25" t="s">
        <v>65</v>
      </c>
      <c r="B120" s="25" t="s">
        <v>14</v>
      </c>
      <c r="D120" s="23">
        <f>'Forshammar-Mg2Ti (2)'!D117</f>
        <v>0.53854280279231548</v>
      </c>
      <c r="F120">
        <f t="shared" si="21"/>
        <v>1.8753664371255714</v>
      </c>
      <c r="H120" s="2">
        <v>0.39</v>
      </c>
      <c r="I120" s="2">
        <v>1.6339999999999999</v>
      </c>
      <c r="J120" s="2">
        <f t="shared" si="18"/>
        <v>1.8753664371255714</v>
      </c>
      <c r="L120">
        <v>0.443</v>
      </c>
      <c r="M120">
        <v>1.6080000000000001</v>
      </c>
      <c r="N120" s="2">
        <f t="shared" si="19"/>
        <v>1.8821675170426364</v>
      </c>
    </row>
    <row r="121" spans="1:14" x14ac:dyDescent="0.35">
      <c r="A121" s="25" t="s">
        <v>65</v>
      </c>
      <c r="B121" s="25" t="s">
        <v>48</v>
      </c>
      <c r="D121" s="23">
        <f>'Forshammar-Mg2Ti (2)'!D118</f>
        <v>0.46874505158163876</v>
      </c>
      <c r="F121">
        <f t="shared" si="21"/>
        <v>1.9295015407678393</v>
      </c>
      <c r="H121" s="2">
        <v>0.39</v>
      </c>
      <c r="I121" s="2">
        <v>1.6339999999999999</v>
      </c>
      <c r="J121" s="2">
        <f t="shared" si="18"/>
        <v>1.9295015407678393</v>
      </c>
      <c r="L121">
        <v>0.443</v>
      </c>
      <c r="M121">
        <v>1.6080000000000001</v>
      </c>
      <c r="N121" s="2">
        <f t="shared" si="19"/>
        <v>1.9436594424619305</v>
      </c>
    </row>
    <row r="122" spans="1:14" x14ac:dyDescent="0.35">
      <c r="A122" s="25" t="s">
        <v>65</v>
      </c>
      <c r="B122" s="25" t="s">
        <v>31</v>
      </c>
      <c r="D122" s="23">
        <f>'Forshammar-Mg2Ti (2)'!D119</f>
        <v>0.54706713537137552</v>
      </c>
      <c r="F122">
        <f t="shared" si="21"/>
        <v>1.8692416626258987</v>
      </c>
      <c r="H122" s="2">
        <v>0.39</v>
      </c>
      <c r="I122" s="2">
        <v>1.6339999999999999</v>
      </c>
      <c r="J122" s="2">
        <f t="shared" si="18"/>
        <v>1.8692416626258987</v>
      </c>
      <c r="L122">
        <v>0.443</v>
      </c>
      <c r="M122">
        <v>1.6080000000000001</v>
      </c>
      <c r="N122" s="2">
        <f t="shared" si="19"/>
        <v>1.8752104013930082</v>
      </c>
    </row>
    <row r="123" spans="1:14" x14ac:dyDescent="0.35">
      <c r="A123" s="25" t="s">
        <v>65</v>
      </c>
      <c r="B123" s="25" t="s">
        <v>49</v>
      </c>
      <c r="D123" s="23">
        <f>'Forshammar-Mg2Ti (2)'!D120</f>
        <v>0.50857940615180453</v>
      </c>
      <c r="F123">
        <f t="shared" si="21"/>
        <v>1.8976922280437329</v>
      </c>
      <c r="H123" s="2">
        <v>0.39</v>
      </c>
      <c r="I123" s="2">
        <v>1.6339999999999999</v>
      </c>
      <c r="J123" s="2">
        <f t="shared" si="18"/>
        <v>1.8976922280437329</v>
      </c>
      <c r="L123">
        <v>0.443</v>
      </c>
      <c r="M123">
        <v>1.6080000000000001</v>
      </c>
      <c r="N123" s="2">
        <f t="shared" si="19"/>
        <v>1.9075273257009584</v>
      </c>
    </row>
    <row r="124" spans="1:14" x14ac:dyDescent="0.35">
      <c r="A124" s="25" t="s">
        <v>66</v>
      </c>
      <c r="B124" s="25" t="s">
        <v>16</v>
      </c>
      <c r="C124" t="str">
        <f>'Forshammar-Mg2Ti (2)'!C121</f>
        <v>Al</v>
      </c>
      <c r="D124" s="23">
        <f>'Forshammar-Mg2Ti (2)'!D121</f>
        <v>0.42821748477161148</v>
      </c>
      <c r="F124">
        <f>IF(C$124="Al",J124,N124)</f>
        <v>1.9647683874836961</v>
      </c>
      <c r="H124" s="2">
        <v>0.39</v>
      </c>
      <c r="I124" s="2">
        <v>1.6339999999999999</v>
      </c>
      <c r="J124" s="2">
        <f t="shared" si="18"/>
        <v>1.9647683874836961</v>
      </c>
      <c r="L124">
        <v>0.443</v>
      </c>
      <c r="M124">
        <v>1.6080000000000001</v>
      </c>
      <c r="N124" s="2">
        <f t="shared" si="19"/>
        <v>1.98371896321866</v>
      </c>
    </row>
    <row r="125" spans="1:14" x14ac:dyDescent="0.35">
      <c r="A125" s="25" t="s">
        <v>66</v>
      </c>
      <c r="B125" s="25" t="s">
        <v>13</v>
      </c>
      <c r="D125" s="23">
        <f>'Forshammar-Mg2Ti (2)'!D122</f>
        <v>0.55530426073901928</v>
      </c>
      <c r="F125">
        <f t="shared" ref="F125:F129" si="22">IF(C$124="Al",J125,N125)</f>
        <v>1.863413248182662</v>
      </c>
      <c r="H125" s="2">
        <v>0.39</v>
      </c>
      <c r="I125" s="2">
        <v>1.6339999999999999</v>
      </c>
      <c r="J125" s="2">
        <f t="shared" si="18"/>
        <v>1.863413248182662</v>
      </c>
      <c r="L125">
        <v>0.443</v>
      </c>
      <c r="M125">
        <v>1.6080000000000001</v>
      </c>
      <c r="N125" s="2">
        <f t="shared" si="19"/>
        <v>1.8685899203715879</v>
      </c>
    </row>
    <row r="126" spans="1:14" x14ac:dyDescent="0.35">
      <c r="A126" s="25" t="s">
        <v>66</v>
      </c>
      <c r="B126" s="25" t="s">
        <v>14</v>
      </c>
      <c r="D126" s="23">
        <f>'Forshammar-Mg2Ti (2)'!D123</f>
        <v>0.53854280279231548</v>
      </c>
      <c r="F126">
        <f t="shared" si="22"/>
        <v>1.8753664371255714</v>
      </c>
      <c r="H126" s="2">
        <v>0.39</v>
      </c>
      <c r="I126" s="2">
        <v>1.6339999999999999</v>
      </c>
      <c r="J126" s="2">
        <f t="shared" si="18"/>
        <v>1.8753664371255714</v>
      </c>
      <c r="L126">
        <v>0.443</v>
      </c>
      <c r="M126">
        <v>1.6080000000000001</v>
      </c>
      <c r="N126" s="2">
        <f t="shared" si="19"/>
        <v>1.8821675170426364</v>
      </c>
    </row>
    <row r="127" spans="1:14" x14ac:dyDescent="0.35">
      <c r="A127" s="25" t="s">
        <v>66</v>
      </c>
      <c r="B127" s="25" t="s">
        <v>48</v>
      </c>
      <c r="D127" s="23">
        <f>'Forshammar-Mg2Ti (2)'!D124</f>
        <v>0.46874505158163876</v>
      </c>
      <c r="F127">
        <f t="shared" si="22"/>
        <v>1.9295015407678393</v>
      </c>
      <c r="H127" s="2">
        <v>0.39</v>
      </c>
      <c r="I127" s="2">
        <v>1.6339999999999999</v>
      </c>
      <c r="J127" s="2">
        <f t="shared" si="18"/>
        <v>1.9295015407678393</v>
      </c>
      <c r="L127">
        <v>0.443</v>
      </c>
      <c r="M127">
        <v>1.6080000000000001</v>
      </c>
      <c r="N127" s="2">
        <f t="shared" si="19"/>
        <v>1.9436594424619305</v>
      </c>
    </row>
    <row r="128" spans="1:14" x14ac:dyDescent="0.35">
      <c r="A128" s="25" t="s">
        <v>66</v>
      </c>
      <c r="B128" s="25" t="s">
        <v>31</v>
      </c>
      <c r="D128" s="23">
        <f>'Forshammar-Mg2Ti (2)'!D125</f>
        <v>0.54706713537137552</v>
      </c>
      <c r="F128">
        <f t="shared" si="22"/>
        <v>1.8692416626258987</v>
      </c>
      <c r="H128" s="2">
        <v>0.39</v>
      </c>
      <c r="I128" s="2">
        <v>1.6339999999999999</v>
      </c>
      <c r="J128" s="2">
        <f t="shared" si="18"/>
        <v>1.8692416626258987</v>
      </c>
      <c r="L128">
        <v>0.443</v>
      </c>
      <c r="M128">
        <v>1.6080000000000001</v>
      </c>
      <c r="N128" s="2">
        <f t="shared" si="19"/>
        <v>1.8752104013930082</v>
      </c>
    </row>
    <row r="129" spans="1:14" x14ac:dyDescent="0.35">
      <c r="A129" s="25" t="s">
        <v>66</v>
      </c>
      <c r="B129" s="25" t="s">
        <v>49</v>
      </c>
      <c r="D129" s="23">
        <f>'Forshammar-Mg2Ti (2)'!D126</f>
        <v>0.50857940615180453</v>
      </c>
      <c r="F129">
        <f t="shared" si="22"/>
        <v>1.8976922280437329</v>
      </c>
      <c r="H129" s="2">
        <v>0.39</v>
      </c>
      <c r="I129" s="2">
        <v>1.6339999999999999</v>
      </c>
      <c r="J129" s="2">
        <f t="shared" si="18"/>
        <v>1.8976922280437329</v>
      </c>
      <c r="L129">
        <v>0.443</v>
      </c>
      <c r="M129">
        <v>1.6080000000000001</v>
      </c>
      <c r="N129" s="2">
        <f t="shared" si="19"/>
        <v>1.9075273257009584</v>
      </c>
    </row>
    <row r="130" spans="1:14" x14ac:dyDescent="0.35">
      <c r="A130" s="25" t="s">
        <v>67</v>
      </c>
      <c r="B130" s="25" t="s">
        <v>16</v>
      </c>
      <c r="C130" t="str">
        <f>'Forshammar-Mg2Ti (2)'!C127</f>
        <v>Al</v>
      </c>
      <c r="D130" s="23">
        <f>'Forshammar-Mg2Ti (2)'!D127</f>
        <v>0.42821748477161148</v>
      </c>
      <c r="F130">
        <f>IF(C$130="Al",J130,N130)</f>
        <v>1.9647683874836961</v>
      </c>
      <c r="H130" s="2">
        <v>0.39</v>
      </c>
      <c r="I130" s="2">
        <v>1.6339999999999999</v>
      </c>
      <c r="J130" s="2">
        <f t="shared" si="18"/>
        <v>1.9647683874836961</v>
      </c>
      <c r="L130">
        <v>0.443</v>
      </c>
      <c r="M130">
        <v>1.6080000000000001</v>
      </c>
      <c r="N130" s="2">
        <f t="shared" si="19"/>
        <v>1.98371896321866</v>
      </c>
    </row>
    <row r="131" spans="1:14" x14ac:dyDescent="0.35">
      <c r="A131" s="25" t="s">
        <v>67</v>
      </c>
      <c r="B131" s="25" t="s">
        <v>13</v>
      </c>
      <c r="D131" s="23">
        <f>'Forshammar-Mg2Ti (2)'!D128</f>
        <v>0.55530426073901928</v>
      </c>
      <c r="F131">
        <f t="shared" ref="F131:F135" si="23">IF(C$130="Al",J131,N131)</f>
        <v>1.863413248182662</v>
      </c>
      <c r="H131" s="2">
        <v>0.39</v>
      </c>
      <c r="I131" s="2">
        <v>1.6339999999999999</v>
      </c>
      <c r="J131" s="2">
        <f t="shared" si="18"/>
        <v>1.863413248182662</v>
      </c>
      <c r="L131">
        <v>0.443</v>
      </c>
      <c r="M131">
        <v>1.6080000000000001</v>
      </c>
      <c r="N131" s="2">
        <f t="shared" si="19"/>
        <v>1.8685899203715879</v>
      </c>
    </row>
    <row r="132" spans="1:14" x14ac:dyDescent="0.35">
      <c r="A132" s="25" t="s">
        <v>67</v>
      </c>
      <c r="B132" s="25" t="s">
        <v>14</v>
      </c>
      <c r="D132" s="23">
        <f>'Forshammar-Mg2Ti (2)'!D129</f>
        <v>0.53854280279231548</v>
      </c>
      <c r="F132">
        <f t="shared" si="23"/>
        <v>1.8753664371255714</v>
      </c>
      <c r="H132" s="2">
        <v>0.39</v>
      </c>
      <c r="I132" s="2">
        <v>1.6339999999999999</v>
      </c>
      <c r="J132" s="2">
        <f t="shared" si="18"/>
        <v>1.8753664371255714</v>
      </c>
      <c r="L132">
        <v>0.443</v>
      </c>
      <c r="M132">
        <v>1.6080000000000001</v>
      </c>
      <c r="N132" s="2">
        <f t="shared" si="19"/>
        <v>1.8821675170426364</v>
      </c>
    </row>
    <row r="133" spans="1:14" x14ac:dyDescent="0.35">
      <c r="A133" s="25" t="s">
        <v>67</v>
      </c>
      <c r="B133" s="25" t="s">
        <v>48</v>
      </c>
      <c r="D133" s="23">
        <f>'Forshammar-Mg2Ti (2)'!D130</f>
        <v>0.46874505158163876</v>
      </c>
      <c r="F133">
        <f t="shared" si="23"/>
        <v>1.9295015407678393</v>
      </c>
      <c r="H133" s="2">
        <v>0.39</v>
      </c>
      <c r="I133" s="2">
        <v>1.6339999999999999</v>
      </c>
      <c r="J133" s="2">
        <f t="shared" si="18"/>
        <v>1.9295015407678393</v>
      </c>
      <c r="L133">
        <v>0.443</v>
      </c>
      <c r="M133">
        <v>1.6080000000000001</v>
      </c>
      <c r="N133" s="2">
        <f t="shared" si="19"/>
        <v>1.9436594424619305</v>
      </c>
    </row>
    <row r="134" spans="1:14" x14ac:dyDescent="0.35">
      <c r="A134" s="25" t="s">
        <v>67</v>
      </c>
      <c r="B134" s="25" t="s">
        <v>31</v>
      </c>
      <c r="D134" s="23">
        <f>'Forshammar-Mg2Ti (2)'!D131</f>
        <v>0.54706713537137552</v>
      </c>
      <c r="F134">
        <f t="shared" si="23"/>
        <v>1.8692416626258987</v>
      </c>
      <c r="H134" s="2">
        <v>0.39</v>
      </c>
      <c r="I134" s="2">
        <v>1.6339999999999999</v>
      </c>
      <c r="J134" s="2">
        <f t="shared" si="18"/>
        <v>1.8692416626258987</v>
      </c>
      <c r="L134">
        <v>0.443</v>
      </c>
      <c r="M134">
        <v>1.6080000000000001</v>
      </c>
      <c r="N134" s="2">
        <f t="shared" si="19"/>
        <v>1.8752104013930082</v>
      </c>
    </row>
    <row r="135" spans="1:14" x14ac:dyDescent="0.35">
      <c r="A135" s="25" t="s">
        <v>67</v>
      </c>
      <c r="B135" s="25" t="s">
        <v>49</v>
      </c>
      <c r="D135" s="23">
        <f>'Forshammar-Mg2Ti (2)'!D132</f>
        <v>0.50857940615180453</v>
      </c>
      <c r="F135">
        <f t="shared" si="23"/>
        <v>1.8976922280437329</v>
      </c>
      <c r="H135" s="2">
        <v>0.39</v>
      </c>
      <c r="I135" s="2">
        <v>1.6339999999999999</v>
      </c>
      <c r="J135" s="2">
        <f t="shared" si="18"/>
        <v>1.8976922280437329</v>
      </c>
      <c r="L135">
        <v>0.443</v>
      </c>
      <c r="M135">
        <v>1.6080000000000001</v>
      </c>
      <c r="N135" s="2">
        <f t="shared" si="19"/>
        <v>1.9075273257009584</v>
      </c>
    </row>
    <row r="136" spans="1:14" x14ac:dyDescent="0.35">
      <c r="A136" s="25" t="s">
        <v>68</v>
      </c>
      <c r="B136" s="25" t="s">
        <v>16</v>
      </c>
      <c r="C136" t="str">
        <f>'Forshammar-Mg2Ti (2)'!C133</f>
        <v>Al</v>
      </c>
      <c r="D136" s="23">
        <f>'Forshammar-Mg2Ti (2)'!D133</f>
        <v>0.42821748477161148</v>
      </c>
      <c r="F136">
        <f>IF(C$136="Al",J136,N136)</f>
        <v>1.9647683874836961</v>
      </c>
      <c r="H136" s="2">
        <v>0.39</v>
      </c>
      <c r="I136" s="2">
        <v>1.6339999999999999</v>
      </c>
      <c r="J136" s="2">
        <f t="shared" si="18"/>
        <v>1.9647683874836961</v>
      </c>
      <c r="L136">
        <v>0.443</v>
      </c>
      <c r="M136">
        <v>1.6080000000000001</v>
      </c>
      <c r="N136" s="2">
        <f t="shared" si="19"/>
        <v>1.98371896321866</v>
      </c>
    </row>
    <row r="137" spans="1:14" x14ac:dyDescent="0.35">
      <c r="A137" s="25" t="s">
        <v>68</v>
      </c>
      <c r="B137" s="25" t="s">
        <v>13</v>
      </c>
      <c r="D137" s="23">
        <f>'Forshammar-Mg2Ti (2)'!D134</f>
        <v>0.55530426073901928</v>
      </c>
      <c r="F137">
        <f t="shared" ref="F137:F141" si="24">IF(C$136="Al",J137,N137)</f>
        <v>1.863413248182662</v>
      </c>
      <c r="H137" s="2">
        <v>0.39</v>
      </c>
      <c r="I137" s="2">
        <v>1.6339999999999999</v>
      </c>
      <c r="J137" s="2">
        <f t="shared" si="18"/>
        <v>1.863413248182662</v>
      </c>
      <c r="L137">
        <v>0.443</v>
      </c>
      <c r="M137">
        <v>1.6080000000000001</v>
      </c>
      <c r="N137" s="2">
        <f t="shared" si="19"/>
        <v>1.8685899203715879</v>
      </c>
    </row>
    <row r="138" spans="1:14" x14ac:dyDescent="0.35">
      <c r="A138" s="25" t="s">
        <v>68</v>
      </c>
      <c r="B138" s="25" t="s">
        <v>14</v>
      </c>
      <c r="D138" s="23">
        <f>'Forshammar-Mg2Ti (2)'!D135</f>
        <v>0.53854280279231548</v>
      </c>
      <c r="F138">
        <f t="shared" si="24"/>
        <v>1.8753664371255714</v>
      </c>
      <c r="H138" s="2">
        <v>0.39</v>
      </c>
      <c r="I138" s="2">
        <v>1.6339999999999999</v>
      </c>
      <c r="J138" s="2">
        <f t="shared" si="18"/>
        <v>1.8753664371255714</v>
      </c>
      <c r="L138">
        <v>0.443</v>
      </c>
      <c r="M138">
        <v>1.6080000000000001</v>
      </c>
      <c r="N138" s="2">
        <f t="shared" si="19"/>
        <v>1.8821675170426364</v>
      </c>
    </row>
    <row r="139" spans="1:14" x14ac:dyDescent="0.35">
      <c r="A139" s="25" t="s">
        <v>68</v>
      </c>
      <c r="B139" s="25" t="s">
        <v>48</v>
      </c>
      <c r="D139" s="23">
        <f>'Forshammar-Mg2Ti (2)'!D136</f>
        <v>0.46874505158163876</v>
      </c>
      <c r="F139">
        <f t="shared" si="24"/>
        <v>1.9295015407678393</v>
      </c>
      <c r="H139" s="2">
        <v>0.39</v>
      </c>
      <c r="I139" s="2">
        <v>1.6339999999999999</v>
      </c>
      <c r="J139" s="2">
        <f t="shared" si="18"/>
        <v>1.9295015407678393</v>
      </c>
      <c r="L139">
        <v>0.443</v>
      </c>
      <c r="M139">
        <v>1.6080000000000001</v>
      </c>
      <c r="N139" s="2">
        <f t="shared" si="19"/>
        <v>1.9436594424619305</v>
      </c>
    </row>
    <row r="140" spans="1:14" x14ac:dyDescent="0.35">
      <c r="A140" s="25" t="s">
        <v>68</v>
      </c>
      <c r="B140" s="25" t="s">
        <v>31</v>
      </c>
      <c r="D140" s="23">
        <f>'Forshammar-Mg2Ti (2)'!D137</f>
        <v>0.54706713537137552</v>
      </c>
      <c r="F140">
        <f t="shared" si="24"/>
        <v>1.8692416626258987</v>
      </c>
      <c r="H140" s="2">
        <v>0.39</v>
      </c>
      <c r="I140" s="2">
        <v>1.6339999999999999</v>
      </c>
      <c r="J140" s="2">
        <f t="shared" si="18"/>
        <v>1.8692416626258987</v>
      </c>
      <c r="L140">
        <v>0.443</v>
      </c>
      <c r="M140">
        <v>1.6080000000000001</v>
      </c>
      <c r="N140" s="2">
        <f t="shared" si="19"/>
        <v>1.8752104013930082</v>
      </c>
    </row>
    <row r="141" spans="1:14" x14ac:dyDescent="0.35">
      <c r="A141" s="25" t="s">
        <v>68</v>
      </c>
      <c r="B141" s="25" t="s">
        <v>49</v>
      </c>
      <c r="D141" s="23">
        <f>'Forshammar-Mg2Ti (2)'!D138</f>
        <v>0.50857940615180453</v>
      </c>
      <c r="F141">
        <f t="shared" si="24"/>
        <v>1.8976922280437329</v>
      </c>
      <c r="H141" s="2">
        <v>0.39</v>
      </c>
      <c r="I141" s="2">
        <v>1.6339999999999999</v>
      </c>
      <c r="J141" s="2">
        <f t="shared" si="18"/>
        <v>1.8976922280437329</v>
      </c>
      <c r="L141">
        <v>0.443</v>
      </c>
      <c r="M141">
        <v>1.6080000000000001</v>
      </c>
      <c r="N141" s="2">
        <f t="shared" si="19"/>
        <v>1.9075273257009584</v>
      </c>
    </row>
    <row r="142" spans="1:14" x14ac:dyDescent="0.35">
      <c r="A142" s="25" t="s">
        <v>69</v>
      </c>
      <c r="B142" s="25" t="s">
        <v>16</v>
      </c>
      <c r="C142" t="str">
        <f>'Forshammar-Mg2Ti (2)'!C139</f>
        <v>Al</v>
      </c>
      <c r="D142" s="23">
        <f>'Forshammar-Mg2Ti (2)'!D139</f>
        <v>0.42821748477161148</v>
      </c>
      <c r="F142">
        <f>IF(C$142="Al",J142,N142)</f>
        <v>1.9647683874836961</v>
      </c>
      <c r="H142" s="2">
        <v>0.39</v>
      </c>
      <c r="I142" s="2">
        <v>1.6339999999999999</v>
      </c>
      <c r="J142" s="2">
        <f t="shared" si="18"/>
        <v>1.9647683874836961</v>
      </c>
      <c r="L142">
        <v>0.443</v>
      </c>
      <c r="M142">
        <v>1.6080000000000001</v>
      </c>
      <c r="N142" s="2">
        <f t="shared" si="19"/>
        <v>1.98371896321866</v>
      </c>
    </row>
    <row r="143" spans="1:14" x14ac:dyDescent="0.35">
      <c r="A143" s="25" t="s">
        <v>69</v>
      </c>
      <c r="B143" s="25" t="s">
        <v>13</v>
      </c>
      <c r="D143" s="23">
        <f>'Forshammar-Mg2Ti (2)'!D140</f>
        <v>0.55530426073901928</v>
      </c>
      <c r="F143">
        <f t="shared" ref="F143:F147" si="25">IF(C$142="Al",J143,N143)</f>
        <v>1.863413248182662</v>
      </c>
      <c r="H143" s="2">
        <v>0.39</v>
      </c>
      <c r="I143" s="2">
        <v>1.6339999999999999</v>
      </c>
      <c r="J143" s="2">
        <f t="shared" si="18"/>
        <v>1.863413248182662</v>
      </c>
      <c r="L143">
        <v>0.443</v>
      </c>
      <c r="M143">
        <v>1.6080000000000001</v>
      </c>
      <c r="N143" s="2">
        <f t="shared" si="19"/>
        <v>1.8685899203715879</v>
      </c>
    </row>
    <row r="144" spans="1:14" x14ac:dyDescent="0.35">
      <c r="A144" s="25" t="s">
        <v>69</v>
      </c>
      <c r="B144" s="25" t="s">
        <v>14</v>
      </c>
      <c r="D144" s="23">
        <f>'Forshammar-Mg2Ti (2)'!D141</f>
        <v>0.53854280279231548</v>
      </c>
      <c r="F144">
        <f t="shared" si="25"/>
        <v>1.8753664371255714</v>
      </c>
      <c r="H144" s="2">
        <v>0.39</v>
      </c>
      <c r="I144" s="2">
        <v>1.6339999999999999</v>
      </c>
      <c r="J144" s="2">
        <f t="shared" si="18"/>
        <v>1.8753664371255714</v>
      </c>
      <c r="L144">
        <v>0.443</v>
      </c>
      <c r="M144">
        <v>1.6080000000000001</v>
      </c>
      <c r="N144" s="2">
        <f t="shared" si="19"/>
        <v>1.8821675170426364</v>
      </c>
    </row>
    <row r="145" spans="1:22" x14ac:dyDescent="0.35">
      <c r="A145" s="25" t="s">
        <v>69</v>
      </c>
      <c r="B145" s="25" t="s">
        <v>48</v>
      </c>
      <c r="D145" s="23">
        <f>'Forshammar-Mg2Ti (2)'!D142</f>
        <v>0.46874505158163876</v>
      </c>
      <c r="F145">
        <f t="shared" si="25"/>
        <v>1.9295015407678393</v>
      </c>
      <c r="H145" s="2">
        <v>0.39</v>
      </c>
      <c r="I145" s="2">
        <v>1.6339999999999999</v>
      </c>
      <c r="J145" s="2">
        <f t="shared" si="18"/>
        <v>1.9295015407678393</v>
      </c>
      <c r="L145">
        <v>0.443</v>
      </c>
      <c r="M145">
        <v>1.6080000000000001</v>
      </c>
      <c r="N145" s="2">
        <f t="shared" si="19"/>
        <v>1.9436594424619305</v>
      </c>
    </row>
    <row r="146" spans="1:22" x14ac:dyDescent="0.35">
      <c r="A146" s="25" t="s">
        <v>69</v>
      </c>
      <c r="B146" s="25" t="s">
        <v>31</v>
      </c>
      <c r="D146" s="23">
        <f>'Forshammar-Mg2Ti (2)'!D143</f>
        <v>0.54706713537137552</v>
      </c>
      <c r="F146">
        <f t="shared" si="25"/>
        <v>1.8692416626258987</v>
      </c>
      <c r="H146" s="2">
        <v>0.39</v>
      </c>
      <c r="I146" s="2">
        <v>1.6339999999999999</v>
      </c>
      <c r="J146" s="2">
        <f t="shared" si="18"/>
        <v>1.8692416626258987</v>
      </c>
      <c r="L146">
        <v>0.443</v>
      </c>
      <c r="M146">
        <v>1.6080000000000001</v>
      </c>
      <c r="N146" s="2">
        <f t="shared" si="19"/>
        <v>1.8752104013930082</v>
      </c>
    </row>
    <row r="147" spans="1:22" x14ac:dyDescent="0.35">
      <c r="A147" s="25" t="s">
        <v>69</v>
      </c>
      <c r="B147" s="25" t="s">
        <v>49</v>
      </c>
      <c r="D147" s="23">
        <f>'Forshammar-Mg2Ti (2)'!D144</f>
        <v>0.50857940615180453</v>
      </c>
      <c r="F147">
        <f t="shared" si="25"/>
        <v>1.8976922280437329</v>
      </c>
      <c r="H147" s="2">
        <v>0.39</v>
      </c>
      <c r="I147" s="2">
        <v>1.6339999999999999</v>
      </c>
      <c r="J147" s="2">
        <f t="shared" si="18"/>
        <v>1.8976922280437329</v>
      </c>
      <c r="L147">
        <v>0.443</v>
      </c>
      <c r="M147">
        <v>1.6080000000000001</v>
      </c>
      <c r="N147" s="2">
        <f t="shared" si="19"/>
        <v>1.9075273257009584</v>
      </c>
    </row>
    <row r="148" spans="1:22" x14ac:dyDescent="0.35">
      <c r="A148" s="25" t="s">
        <v>70</v>
      </c>
      <c r="B148" s="25" t="s">
        <v>16</v>
      </c>
      <c r="C148" t="str">
        <f>'Forshammar-Mg2Ti (2)'!C145</f>
        <v>Al</v>
      </c>
      <c r="D148" s="23">
        <f>'Forshammar-Mg2Ti (2)'!D145</f>
        <v>0.42821748477161148</v>
      </c>
      <c r="F148">
        <f>IF(C$148="Al",J148,N148)</f>
        <v>1.9647683874836961</v>
      </c>
      <c r="H148" s="2">
        <v>0.39</v>
      </c>
      <c r="I148" s="2">
        <v>1.6339999999999999</v>
      </c>
      <c r="J148" s="2">
        <f t="shared" si="18"/>
        <v>1.9647683874836961</v>
      </c>
      <c r="L148">
        <v>0.443</v>
      </c>
      <c r="M148">
        <v>1.6080000000000001</v>
      </c>
      <c r="N148" s="2">
        <f t="shared" si="19"/>
        <v>1.98371896321866</v>
      </c>
    </row>
    <row r="149" spans="1:22" x14ac:dyDescent="0.35">
      <c r="A149" s="25" t="s">
        <v>70</v>
      </c>
      <c r="B149" s="25" t="s">
        <v>13</v>
      </c>
      <c r="D149" s="23">
        <f>'Forshammar-Mg2Ti (2)'!D146</f>
        <v>0.55530426073901928</v>
      </c>
      <c r="F149">
        <f t="shared" ref="F149:F153" si="26">IF(C$148="Al",J149,N149)</f>
        <v>1.863413248182662</v>
      </c>
      <c r="H149" s="2">
        <v>0.39</v>
      </c>
      <c r="I149" s="2">
        <v>1.6339999999999999</v>
      </c>
      <c r="J149" s="2">
        <f t="shared" si="18"/>
        <v>1.863413248182662</v>
      </c>
      <c r="L149">
        <v>0.443</v>
      </c>
      <c r="M149">
        <v>1.6080000000000001</v>
      </c>
      <c r="N149" s="2">
        <f t="shared" si="19"/>
        <v>1.8685899203715879</v>
      </c>
    </row>
    <row r="150" spans="1:22" x14ac:dyDescent="0.35">
      <c r="A150" s="25" t="s">
        <v>70</v>
      </c>
      <c r="B150" s="25" t="s">
        <v>14</v>
      </c>
      <c r="D150" s="23">
        <f>'Forshammar-Mg2Ti (2)'!D147</f>
        <v>0.53854280279231548</v>
      </c>
      <c r="F150">
        <f t="shared" si="26"/>
        <v>1.8753664371255714</v>
      </c>
      <c r="H150" s="2">
        <v>0.39</v>
      </c>
      <c r="I150" s="2">
        <v>1.6339999999999999</v>
      </c>
      <c r="J150" s="2">
        <f t="shared" si="18"/>
        <v>1.8753664371255714</v>
      </c>
      <c r="L150">
        <v>0.443</v>
      </c>
      <c r="M150">
        <v>1.6080000000000001</v>
      </c>
      <c r="N150" s="2">
        <f t="shared" si="19"/>
        <v>1.8821675170426364</v>
      </c>
    </row>
    <row r="151" spans="1:22" x14ac:dyDescent="0.35">
      <c r="A151" s="25" t="s">
        <v>70</v>
      </c>
      <c r="B151" s="25" t="s">
        <v>48</v>
      </c>
      <c r="D151" s="23">
        <f>'Forshammar-Mg2Ti (2)'!D148</f>
        <v>0.46874505158163876</v>
      </c>
      <c r="F151">
        <f t="shared" si="26"/>
        <v>1.9295015407678393</v>
      </c>
      <c r="H151" s="2">
        <v>0.39</v>
      </c>
      <c r="I151" s="2">
        <v>1.6339999999999999</v>
      </c>
      <c r="J151" s="2">
        <f t="shared" si="18"/>
        <v>1.9295015407678393</v>
      </c>
      <c r="L151">
        <v>0.443</v>
      </c>
      <c r="M151">
        <v>1.6080000000000001</v>
      </c>
      <c r="N151" s="2">
        <f t="shared" si="19"/>
        <v>1.9436594424619305</v>
      </c>
    </row>
    <row r="152" spans="1:22" x14ac:dyDescent="0.35">
      <c r="A152" s="25" t="s">
        <v>70</v>
      </c>
      <c r="B152" s="25" t="s">
        <v>31</v>
      </c>
      <c r="D152" s="23">
        <f>'Forshammar-Mg2Ti (2)'!D149</f>
        <v>0.54706713537137552</v>
      </c>
      <c r="F152">
        <f t="shared" si="26"/>
        <v>1.8692416626258987</v>
      </c>
      <c r="H152" s="2">
        <v>0.39</v>
      </c>
      <c r="I152" s="2">
        <v>1.6339999999999999</v>
      </c>
      <c r="J152" s="2">
        <f t="shared" si="18"/>
        <v>1.8692416626258987</v>
      </c>
      <c r="L152">
        <v>0.443</v>
      </c>
      <c r="M152">
        <v>1.6080000000000001</v>
      </c>
      <c r="N152" s="2">
        <f t="shared" si="19"/>
        <v>1.8752104013930082</v>
      </c>
    </row>
    <row r="153" spans="1:22" x14ac:dyDescent="0.35">
      <c r="A153" s="25" t="s">
        <v>70</v>
      </c>
      <c r="B153" s="25" t="s">
        <v>49</v>
      </c>
      <c r="D153" s="23">
        <f>'Forshammar-Mg2Ti (2)'!D150</f>
        <v>0.50857940615180453</v>
      </c>
      <c r="F153">
        <f t="shared" si="26"/>
        <v>1.8976922280437329</v>
      </c>
      <c r="H153" s="2">
        <v>0.39</v>
      </c>
      <c r="I153" s="2">
        <v>1.6339999999999999</v>
      </c>
      <c r="J153" s="2">
        <f t="shared" si="18"/>
        <v>1.8976922280437329</v>
      </c>
      <c r="L153">
        <v>0.443</v>
      </c>
      <c r="M153">
        <v>1.6080000000000001</v>
      </c>
      <c r="N153" s="2">
        <f t="shared" si="19"/>
        <v>1.9075273257009584</v>
      </c>
    </row>
    <row r="154" spans="1:22" x14ac:dyDescent="0.35">
      <c r="A154" s="25"/>
      <c r="B154" s="25"/>
      <c r="D154" s="23"/>
      <c r="J154" t="s">
        <v>27</v>
      </c>
      <c r="N154" t="s">
        <v>28</v>
      </c>
      <c r="R154" t="s">
        <v>29</v>
      </c>
      <c r="V154" t="s">
        <v>168</v>
      </c>
    </row>
    <row r="155" spans="1:22" x14ac:dyDescent="0.35">
      <c r="A155" s="27" t="s">
        <v>6</v>
      </c>
      <c r="B155" s="27" t="s">
        <v>15</v>
      </c>
      <c r="C155" t="str">
        <f>'Forshammar-Mg2Ti (2)'!C151</f>
        <v>Ti</v>
      </c>
      <c r="D155" s="23">
        <f>'Forshammar-Mg2Ti (2)'!D151</f>
        <v>0.87635051767912331</v>
      </c>
      <c r="F155">
        <f>IF(C$155="Al",J155,IF(C$155="Fe",R155,IF(C$155="Ti",V155,N155)))</f>
        <v>1.8641402837395047</v>
      </c>
      <c r="H155" s="2">
        <v>0.39</v>
      </c>
      <c r="I155" s="2">
        <v>1.6339999999999999</v>
      </c>
      <c r="J155" s="2">
        <f>I155-(H155*LN(D155))</f>
        <v>1.6854757621590843</v>
      </c>
      <c r="L155">
        <v>0.443</v>
      </c>
      <c r="M155">
        <v>1.6080000000000001</v>
      </c>
      <c r="N155" s="2">
        <f>M155-(L155*LN(D155))</f>
        <v>1.6664711862473705</v>
      </c>
      <c r="P155" s="11">
        <v>0.44700000000000001</v>
      </c>
      <c r="Q155" s="11">
        <v>1.6579999999999999</v>
      </c>
      <c r="R155" s="2">
        <f>Q155-(P155*LN(D155))</f>
        <v>1.7169991427823352</v>
      </c>
      <c r="T155" s="11">
        <v>0.34200000000000003</v>
      </c>
      <c r="U155" s="11">
        <v>1.819</v>
      </c>
      <c r="V155" s="2">
        <f>U155-(T155*LN(D155))</f>
        <v>1.8641402837395047</v>
      </c>
    </row>
    <row r="156" spans="1:22" x14ac:dyDescent="0.35">
      <c r="A156" s="27" t="s">
        <v>6</v>
      </c>
      <c r="B156" s="27" t="s">
        <v>10</v>
      </c>
      <c r="D156" s="23">
        <f>'Forshammar-Mg2Ti (2)'!D152</f>
        <v>0.60356836461195562</v>
      </c>
      <c r="F156">
        <f t="shared" ref="F156:F160" si="27">IF(C$155="Al",J156,IF(C$155="Fe",R156,IF(C$155="Ti",V156,N156)))</f>
        <v>1.9916744199074339</v>
      </c>
      <c r="H156" s="2">
        <v>0.39</v>
      </c>
      <c r="I156" s="2">
        <v>1.6339999999999999</v>
      </c>
      <c r="J156" s="2">
        <f t="shared" ref="J156:J172" si="28">I156-(H156*LN(D156))</f>
        <v>1.8309094262102317</v>
      </c>
      <c r="L156">
        <v>0.443</v>
      </c>
      <c r="M156">
        <v>1.6080000000000001</v>
      </c>
      <c r="N156" s="2">
        <f t="shared" ref="N156:N172" si="29">M156-(L156*LN(D156))</f>
        <v>1.8316689123362377</v>
      </c>
      <c r="P156" s="11">
        <v>0.44700000000000001</v>
      </c>
      <c r="Q156" s="11">
        <v>1.6579999999999999</v>
      </c>
      <c r="R156" s="2">
        <f t="shared" ref="R156:R172" si="30">Q156-(P156*LN(D156))</f>
        <v>1.8836884961948039</v>
      </c>
      <c r="T156" s="11">
        <v>0.34200000000000003</v>
      </c>
      <c r="U156" s="11">
        <v>1.819</v>
      </c>
      <c r="V156" s="2">
        <f t="shared" ref="V156:V172" si="31">U156-(T156*LN(D156))</f>
        <v>1.9916744199074339</v>
      </c>
    </row>
    <row r="157" spans="1:22" x14ac:dyDescent="0.35">
      <c r="A157" s="27" t="s">
        <v>6</v>
      </c>
      <c r="B157" s="27" t="s">
        <v>10</v>
      </c>
      <c r="D157" s="23">
        <f>'Forshammar-Mg2Ti (2)'!D153</f>
        <v>0.60356836461195562</v>
      </c>
      <c r="F157">
        <f t="shared" si="27"/>
        <v>1.9916744199074339</v>
      </c>
      <c r="H157" s="2">
        <v>0.39</v>
      </c>
      <c r="I157" s="2">
        <v>1.6339999999999999</v>
      </c>
      <c r="J157" s="2">
        <f t="shared" si="28"/>
        <v>1.8309094262102317</v>
      </c>
      <c r="L157">
        <v>0.443</v>
      </c>
      <c r="M157">
        <v>1.6080000000000001</v>
      </c>
      <c r="N157" s="2">
        <f t="shared" si="29"/>
        <v>1.8316689123362377</v>
      </c>
      <c r="P157" s="11">
        <v>0.44700000000000001</v>
      </c>
      <c r="Q157" s="11">
        <v>1.6579999999999999</v>
      </c>
      <c r="R157" s="2">
        <f t="shared" si="30"/>
        <v>1.8836884961948039</v>
      </c>
      <c r="T157" s="11">
        <v>0.34200000000000003</v>
      </c>
      <c r="U157" s="11">
        <v>1.819</v>
      </c>
      <c r="V157" s="2">
        <f t="shared" si="31"/>
        <v>1.9916744199074339</v>
      </c>
    </row>
    <row r="158" spans="1:22" x14ac:dyDescent="0.35">
      <c r="A158" s="27" t="s">
        <v>6</v>
      </c>
      <c r="B158" s="27" t="s">
        <v>16</v>
      </c>
      <c r="D158" s="23">
        <f>'Forshammar-Mg2Ti (2)'!D154</f>
        <v>0.51320209133647521</v>
      </c>
      <c r="F158">
        <f t="shared" si="27"/>
        <v>2.0471432653361723</v>
      </c>
      <c r="H158" s="2">
        <v>0.39</v>
      </c>
      <c r="I158" s="2">
        <v>1.6339999999999999</v>
      </c>
      <c r="J158" s="2">
        <f t="shared" si="28"/>
        <v>1.8941633727517755</v>
      </c>
      <c r="L158">
        <v>0.443</v>
      </c>
      <c r="M158">
        <v>1.6080000000000001</v>
      </c>
      <c r="N158" s="2">
        <f t="shared" si="29"/>
        <v>1.9035189080231709</v>
      </c>
      <c r="P158" s="11">
        <v>0.44700000000000001</v>
      </c>
      <c r="Q158" s="11">
        <v>1.6579999999999999</v>
      </c>
      <c r="R158" s="2">
        <f t="shared" si="30"/>
        <v>1.9561872503078044</v>
      </c>
      <c r="T158" s="11">
        <v>0.34200000000000003</v>
      </c>
      <c r="U158" s="11">
        <v>1.819</v>
      </c>
      <c r="V158" s="2">
        <f t="shared" si="31"/>
        <v>2.0471432653361723</v>
      </c>
    </row>
    <row r="159" spans="1:22" x14ac:dyDescent="0.35">
      <c r="A159" s="27" t="s">
        <v>6</v>
      </c>
      <c r="B159" s="27" t="s">
        <v>13</v>
      </c>
      <c r="D159" s="23">
        <f>'Forshammar-Mg2Ti (2)'!D155</f>
        <v>0.68674237159154361</v>
      </c>
      <c r="F159">
        <f t="shared" si="27"/>
        <v>1.9475222532221586</v>
      </c>
      <c r="H159" s="2">
        <v>0.39</v>
      </c>
      <c r="I159" s="2">
        <v>1.6339999999999999</v>
      </c>
      <c r="J159" s="2">
        <f t="shared" si="28"/>
        <v>1.7805604642007069</v>
      </c>
      <c r="L159">
        <v>0.443</v>
      </c>
      <c r="M159">
        <v>1.6080000000000001</v>
      </c>
      <c r="N159" s="2">
        <f t="shared" si="29"/>
        <v>1.7744776554895212</v>
      </c>
      <c r="P159" s="11">
        <v>0.44700000000000001</v>
      </c>
      <c r="Q159" s="11">
        <v>1.6579999999999999</v>
      </c>
      <c r="R159" s="2">
        <f t="shared" si="30"/>
        <v>1.8259808397377335</v>
      </c>
      <c r="T159" s="11">
        <v>0.34200000000000003</v>
      </c>
      <c r="U159" s="11">
        <v>1.819</v>
      </c>
      <c r="V159" s="2">
        <f t="shared" si="31"/>
        <v>1.9475222532221586</v>
      </c>
    </row>
    <row r="160" spans="1:22" x14ac:dyDescent="0.35">
      <c r="A160" s="27" t="s">
        <v>6</v>
      </c>
      <c r="B160" s="27" t="s">
        <v>13</v>
      </c>
      <c r="D160" s="23">
        <f>'Forshammar-Mg2Ti (2)'!D156</f>
        <v>0.68674237159154361</v>
      </c>
      <c r="F160">
        <f t="shared" si="27"/>
        <v>1.9475222532221586</v>
      </c>
      <c r="H160" s="2">
        <v>0.39</v>
      </c>
      <c r="I160" s="2">
        <v>1.6339999999999999</v>
      </c>
      <c r="J160" s="2">
        <f t="shared" si="28"/>
        <v>1.7805604642007069</v>
      </c>
      <c r="L160">
        <v>0.443</v>
      </c>
      <c r="M160">
        <v>1.6080000000000001</v>
      </c>
      <c r="N160" s="2">
        <f t="shared" si="29"/>
        <v>1.7744776554895212</v>
      </c>
      <c r="P160" s="11">
        <v>0.44700000000000001</v>
      </c>
      <c r="Q160" s="11">
        <v>1.6579999999999999</v>
      </c>
      <c r="R160" s="2">
        <f t="shared" si="30"/>
        <v>1.8259808397377335</v>
      </c>
      <c r="T160" s="11">
        <v>0.34200000000000003</v>
      </c>
      <c r="U160" s="11">
        <v>1.819</v>
      </c>
      <c r="V160" s="2">
        <f t="shared" si="31"/>
        <v>1.9475222532221586</v>
      </c>
    </row>
    <row r="161" spans="1:22" x14ac:dyDescent="0.35">
      <c r="A161" s="27" t="s">
        <v>8</v>
      </c>
      <c r="B161" s="27" t="s">
        <v>15</v>
      </c>
      <c r="C161" t="str">
        <f>'Forshammar-Mg2Ti (2)'!C157</f>
        <v>Mg</v>
      </c>
      <c r="D161" s="23">
        <f>'Forshammar-Mg2Ti (2)'!D157</f>
        <v>0.37848809321866417</v>
      </c>
      <c r="F161">
        <f>IF(C$161="Al",J161,IF(C$161="Fe",R161,IF(C$161="Ti",V161,N161)))</f>
        <v>2.0384058043336761</v>
      </c>
      <c r="H161" s="2">
        <v>0.39</v>
      </c>
      <c r="I161" s="2">
        <v>1.6339999999999999</v>
      </c>
      <c r="J161" s="2">
        <f t="shared" si="28"/>
        <v>2.0129125591199402</v>
      </c>
      <c r="L161">
        <v>0.443</v>
      </c>
      <c r="M161">
        <v>1.6080000000000001</v>
      </c>
      <c r="N161" s="2">
        <f t="shared" si="29"/>
        <v>2.0384058043336761</v>
      </c>
      <c r="P161" s="11">
        <v>0.44700000000000001</v>
      </c>
      <c r="Q161" s="11">
        <v>1.6579999999999999</v>
      </c>
      <c r="R161" s="2">
        <f t="shared" si="30"/>
        <v>2.092292086991316</v>
      </c>
      <c r="T161" s="11">
        <v>0.34200000000000003</v>
      </c>
      <c r="U161" s="11">
        <v>1.819</v>
      </c>
      <c r="V161" s="2">
        <f t="shared" si="31"/>
        <v>2.1512771672282556</v>
      </c>
    </row>
    <row r="162" spans="1:22" x14ac:dyDescent="0.35">
      <c r="A162" s="27" t="s">
        <v>8</v>
      </c>
      <c r="B162" s="27" t="s">
        <v>10</v>
      </c>
      <c r="D162" s="23">
        <f>'Forshammar-Mg2Ti (2)'!D158</f>
        <v>0.34707249094584169</v>
      </c>
      <c r="F162">
        <f t="shared" ref="F162:F166" si="32">IF(C$161="Al",J162,IF(C$161="Fe",R162,IF(C$161="Ti",V162,N162)))</f>
        <v>2.0767921746602402</v>
      </c>
      <c r="H162" s="2">
        <v>0.39</v>
      </c>
      <c r="I162" s="2">
        <v>1.6339999999999999</v>
      </c>
      <c r="J162" s="2">
        <f t="shared" si="28"/>
        <v>2.0467064291591277</v>
      </c>
      <c r="L162">
        <v>0.443</v>
      </c>
      <c r="M162">
        <v>1.6080000000000001</v>
      </c>
      <c r="N162" s="2">
        <f t="shared" si="29"/>
        <v>2.0767921746602402</v>
      </c>
      <c r="P162" s="11">
        <v>0.44700000000000001</v>
      </c>
      <c r="Q162" s="11">
        <v>1.6579999999999999</v>
      </c>
      <c r="R162" s="2">
        <f t="shared" si="30"/>
        <v>2.1310250611131543</v>
      </c>
      <c r="T162" s="11">
        <v>0.34200000000000003</v>
      </c>
      <c r="U162" s="11">
        <v>1.819</v>
      </c>
      <c r="V162" s="2">
        <f t="shared" si="31"/>
        <v>2.1809117917241583</v>
      </c>
    </row>
    <row r="163" spans="1:22" x14ac:dyDescent="0.35">
      <c r="A163" s="27" t="s">
        <v>8</v>
      </c>
      <c r="B163" s="27" t="s">
        <v>10</v>
      </c>
      <c r="D163" s="23">
        <f>'Forshammar-Mg2Ti (2)'!D159</f>
        <v>0.34707249094584169</v>
      </c>
      <c r="F163">
        <f t="shared" si="32"/>
        <v>2.0767921746602402</v>
      </c>
      <c r="H163" s="2">
        <v>0.39</v>
      </c>
      <c r="I163" s="2">
        <v>1.6339999999999999</v>
      </c>
      <c r="J163" s="2">
        <f t="shared" si="28"/>
        <v>2.0467064291591277</v>
      </c>
      <c r="L163">
        <v>0.443</v>
      </c>
      <c r="M163">
        <v>1.6080000000000001</v>
      </c>
      <c r="N163" s="2">
        <f t="shared" si="29"/>
        <v>2.0767921746602402</v>
      </c>
      <c r="P163" s="11">
        <v>0.44700000000000001</v>
      </c>
      <c r="Q163" s="11">
        <v>1.6579999999999999</v>
      </c>
      <c r="R163" s="2">
        <f t="shared" si="30"/>
        <v>2.1310250611131543</v>
      </c>
      <c r="T163" s="11">
        <v>0.34200000000000003</v>
      </c>
      <c r="U163" s="11">
        <v>1.819</v>
      </c>
      <c r="V163" s="2">
        <f t="shared" si="31"/>
        <v>2.1809117917241583</v>
      </c>
    </row>
    <row r="164" spans="1:22" x14ac:dyDescent="0.35">
      <c r="A164" s="27" t="s">
        <v>8</v>
      </c>
      <c r="B164" s="27" t="s">
        <v>16</v>
      </c>
      <c r="D164" s="23">
        <f>'Forshammar-Mg2Ti (2)'!D160</f>
        <v>0.24058516977425107</v>
      </c>
      <c r="F164">
        <f t="shared" si="32"/>
        <v>2.2391337343225688</v>
      </c>
      <c r="H164" s="2">
        <v>0.39</v>
      </c>
      <c r="I164" s="2">
        <v>1.6339999999999999</v>
      </c>
      <c r="J164" s="2">
        <f t="shared" si="28"/>
        <v>2.1896256351823968</v>
      </c>
      <c r="L164">
        <v>0.443</v>
      </c>
      <c r="M164">
        <v>1.6080000000000001</v>
      </c>
      <c r="N164" s="2">
        <f t="shared" si="29"/>
        <v>2.2391337343225688</v>
      </c>
      <c r="P164" s="11">
        <v>0.44700000000000001</v>
      </c>
      <c r="Q164" s="11">
        <v>1.6579999999999999</v>
      </c>
      <c r="R164" s="2">
        <f t="shared" si="30"/>
        <v>2.2948324587859776</v>
      </c>
      <c r="T164" s="11">
        <v>0.34200000000000003</v>
      </c>
      <c r="U164" s="11">
        <v>1.819</v>
      </c>
      <c r="V164" s="2">
        <f t="shared" si="31"/>
        <v>2.3062409416214864</v>
      </c>
    </row>
    <row r="165" spans="1:22" x14ac:dyDescent="0.35">
      <c r="A165" s="27" t="s">
        <v>8</v>
      </c>
      <c r="B165" s="27" t="s">
        <v>13</v>
      </c>
      <c r="D165" s="23">
        <f>'Forshammar-Mg2Ti (2)'!D161</f>
        <v>0.34359972445887954</v>
      </c>
      <c r="F165">
        <f t="shared" si="32"/>
        <v>2.0812471056228308</v>
      </c>
      <c r="H165" s="2">
        <v>0.39</v>
      </c>
      <c r="I165" s="2">
        <v>1.6339999999999999</v>
      </c>
      <c r="J165" s="2">
        <f t="shared" si="28"/>
        <v>2.0506283774106184</v>
      </c>
      <c r="L165">
        <v>0.443</v>
      </c>
      <c r="M165">
        <v>1.6080000000000001</v>
      </c>
      <c r="N165" s="2">
        <f t="shared" si="29"/>
        <v>2.0812471056228308</v>
      </c>
      <c r="P165" s="11">
        <v>0.44700000000000001</v>
      </c>
      <c r="Q165" s="11">
        <v>1.6579999999999999</v>
      </c>
      <c r="R165" s="2">
        <f t="shared" si="30"/>
        <v>2.1355202171860164</v>
      </c>
      <c r="T165" s="11">
        <v>0.34200000000000003</v>
      </c>
      <c r="U165" s="11">
        <v>1.819</v>
      </c>
      <c r="V165" s="2">
        <f t="shared" si="31"/>
        <v>2.1843510386523883</v>
      </c>
    </row>
    <row r="166" spans="1:22" x14ac:dyDescent="0.35">
      <c r="A166" s="27" t="s">
        <v>8</v>
      </c>
      <c r="B166" s="27" t="s">
        <v>13</v>
      </c>
      <c r="D166" s="23">
        <f>'Forshammar-Mg2Ti (2)'!D162</f>
        <v>0.34359972445887954</v>
      </c>
      <c r="F166">
        <f t="shared" si="32"/>
        <v>2.0812471056228308</v>
      </c>
      <c r="H166" s="2">
        <v>0.39</v>
      </c>
      <c r="I166" s="2">
        <v>1.6339999999999999</v>
      </c>
      <c r="J166" s="2">
        <f t="shared" si="28"/>
        <v>2.0506283774106184</v>
      </c>
      <c r="L166">
        <v>0.443</v>
      </c>
      <c r="M166">
        <v>1.6080000000000001</v>
      </c>
      <c r="N166" s="2">
        <f t="shared" si="29"/>
        <v>2.0812471056228308</v>
      </c>
      <c r="P166" s="11">
        <v>0.44700000000000001</v>
      </c>
      <c r="Q166" s="11">
        <v>1.6579999999999999</v>
      </c>
      <c r="R166" s="2">
        <f t="shared" si="30"/>
        <v>2.1355202171860164</v>
      </c>
      <c r="T166" s="11">
        <v>0.34200000000000003</v>
      </c>
      <c r="U166" s="11">
        <v>1.819</v>
      </c>
      <c r="V166" s="2">
        <f t="shared" si="31"/>
        <v>2.1843510386523883</v>
      </c>
    </row>
    <row r="167" spans="1:22" x14ac:dyDescent="0.35">
      <c r="A167" s="27" t="s">
        <v>71</v>
      </c>
      <c r="B167" s="27" t="s">
        <v>15</v>
      </c>
      <c r="C167" t="str">
        <f>'Forshammar-Mg2Ti (2)'!C163</f>
        <v>Mg</v>
      </c>
      <c r="D167" s="23">
        <f>'Forshammar-Mg2Ti (2)'!D163</f>
        <v>0.37848809321866417</v>
      </c>
      <c r="F167">
        <f>IF(C$167="Al",J167,IF(C$167="Mg",R167,IF(C$167="Ti",V167,N167)))</f>
        <v>2.092292086991316</v>
      </c>
      <c r="H167" s="2">
        <v>0.39</v>
      </c>
      <c r="I167" s="2">
        <v>1.6339999999999999</v>
      </c>
      <c r="J167" s="2">
        <f t="shared" si="28"/>
        <v>2.0129125591199402</v>
      </c>
      <c r="L167">
        <v>0.443</v>
      </c>
      <c r="M167">
        <v>1.6080000000000001</v>
      </c>
      <c r="N167" s="2">
        <f t="shared" si="29"/>
        <v>2.0384058043336761</v>
      </c>
      <c r="P167" s="11">
        <v>0.44700000000000001</v>
      </c>
      <c r="Q167" s="11">
        <v>1.6579999999999999</v>
      </c>
      <c r="R167" s="2">
        <f t="shared" si="30"/>
        <v>2.092292086991316</v>
      </c>
      <c r="T167" s="11">
        <v>0.34200000000000003</v>
      </c>
      <c r="U167" s="11">
        <v>1.819</v>
      </c>
      <c r="V167" s="2">
        <f t="shared" si="31"/>
        <v>2.1512771672282556</v>
      </c>
    </row>
    <row r="168" spans="1:22" x14ac:dyDescent="0.35">
      <c r="A168" s="27" t="s">
        <v>71</v>
      </c>
      <c r="B168" s="27" t="s">
        <v>10</v>
      </c>
      <c r="D168" s="23">
        <f>'Forshammar-Mg2Ti (2)'!D164</f>
        <v>0.34707249094584169</v>
      </c>
      <c r="F168">
        <f t="shared" ref="F168:F172" si="33">IF(C$167="Al",J168,IF(C$167="Mg",R168,IF(C$167="Ti",V168,N168)))</f>
        <v>2.1310250611131543</v>
      </c>
      <c r="H168" s="2">
        <v>0.39</v>
      </c>
      <c r="I168" s="2">
        <v>1.6339999999999999</v>
      </c>
      <c r="J168" s="2">
        <f t="shared" si="28"/>
        <v>2.0467064291591277</v>
      </c>
      <c r="L168">
        <v>0.443</v>
      </c>
      <c r="M168">
        <v>1.6080000000000001</v>
      </c>
      <c r="N168" s="2">
        <f t="shared" si="29"/>
        <v>2.0767921746602402</v>
      </c>
      <c r="P168" s="11">
        <v>0.44700000000000001</v>
      </c>
      <c r="Q168" s="11">
        <v>1.6579999999999999</v>
      </c>
      <c r="R168" s="2">
        <f t="shared" si="30"/>
        <v>2.1310250611131543</v>
      </c>
      <c r="T168" s="11">
        <v>0.34200000000000003</v>
      </c>
      <c r="U168" s="11">
        <v>1.819</v>
      </c>
      <c r="V168" s="2">
        <f t="shared" si="31"/>
        <v>2.1809117917241583</v>
      </c>
    </row>
    <row r="169" spans="1:22" x14ac:dyDescent="0.35">
      <c r="A169" s="27" t="s">
        <v>71</v>
      </c>
      <c r="B169" s="27" t="s">
        <v>10</v>
      </c>
      <c r="D169" s="23">
        <f>'Forshammar-Mg2Ti (2)'!D165</f>
        <v>0.34707249094584169</v>
      </c>
      <c r="F169">
        <f t="shared" si="33"/>
        <v>2.1310250611131543</v>
      </c>
      <c r="H169" s="2">
        <v>0.39</v>
      </c>
      <c r="I169" s="2">
        <v>1.6339999999999999</v>
      </c>
      <c r="J169" s="2">
        <f t="shared" si="28"/>
        <v>2.0467064291591277</v>
      </c>
      <c r="L169">
        <v>0.443</v>
      </c>
      <c r="M169">
        <v>1.6080000000000001</v>
      </c>
      <c r="N169" s="2">
        <f t="shared" si="29"/>
        <v>2.0767921746602402</v>
      </c>
      <c r="P169" s="11">
        <v>0.44700000000000001</v>
      </c>
      <c r="Q169" s="11">
        <v>1.6579999999999999</v>
      </c>
      <c r="R169" s="2">
        <f t="shared" si="30"/>
        <v>2.1310250611131543</v>
      </c>
      <c r="T169" s="11">
        <v>0.34200000000000003</v>
      </c>
      <c r="U169" s="11">
        <v>1.819</v>
      </c>
      <c r="V169" s="2">
        <f t="shared" si="31"/>
        <v>2.1809117917241583</v>
      </c>
    </row>
    <row r="170" spans="1:22" x14ac:dyDescent="0.35">
      <c r="A170" s="27" t="s">
        <v>71</v>
      </c>
      <c r="B170" s="27" t="s">
        <v>16</v>
      </c>
      <c r="D170" s="23">
        <f>'Forshammar-Mg2Ti (2)'!D166</f>
        <v>0.24058516977425107</v>
      </c>
      <c r="F170">
        <f t="shared" si="33"/>
        <v>2.2948324587859776</v>
      </c>
      <c r="H170" s="2">
        <v>0.39</v>
      </c>
      <c r="I170" s="2">
        <v>1.6339999999999999</v>
      </c>
      <c r="J170" s="2">
        <f t="shared" si="28"/>
        <v>2.1896256351823968</v>
      </c>
      <c r="L170">
        <v>0.443</v>
      </c>
      <c r="M170">
        <v>1.6080000000000001</v>
      </c>
      <c r="N170" s="2">
        <f t="shared" si="29"/>
        <v>2.2391337343225688</v>
      </c>
      <c r="P170" s="11">
        <v>0.44700000000000001</v>
      </c>
      <c r="Q170" s="11">
        <v>1.6579999999999999</v>
      </c>
      <c r="R170" s="2">
        <f t="shared" si="30"/>
        <v>2.2948324587859776</v>
      </c>
      <c r="T170" s="11">
        <v>0.34200000000000003</v>
      </c>
      <c r="U170" s="11">
        <v>1.819</v>
      </c>
      <c r="V170" s="2">
        <f t="shared" si="31"/>
        <v>2.3062409416214864</v>
      </c>
    </row>
    <row r="171" spans="1:22" x14ac:dyDescent="0.35">
      <c r="A171" s="27" t="s">
        <v>71</v>
      </c>
      <c r="B171" s="27" t="s">
        <v>13</v>
      </c>
      <c r="D171" s="23">
        <f>'Forshammar-Mg2Ti (2)'!D167</f>
        <v>0.34359972445887954</v>
      </c>
      <c r="F171">
        <f t="shared" si="33"/>
        <v>2.1355202171860164</v>
      </c>
      <c r="H171" s="2">
        <v>0.39</v>
      </c>
      <c r="I171" s="2">
        <v>1.6339999999999999</v>
      </c>
      <c r="J171" s="2">
        <f t="shared" si="28"/>
        <v>2.0506283774106184</v>
      </c>
      <c r="L171">
        <v>0.443</v>
      </c>
      <c r="M171">
        <v>1.6080000000000001</v>
      </c>
      <c r="N171" s="2">
        <f t="shared" si="29"/>
        <v>2.0812471056228308</v>
      </c>
      <c r="P171" s="11">
        <v>0.44700000000000001</v>
      </c>
      <c r="Q171" s="11">
        <v>1.6579999999999999</v>
      </c>
      <c r="R171" s="2">
        <f t="shared" si="30"/>
        <v>2.1355202171860164</v>
      </c>
      <c r="T171" s="11">
        <v>0.34200000000000003</v>
      </c>
      <c r="U171" s="11">
        <v>1.819</v>
      </c>
      <c r="V171" s="2">
        <f t="shared" si="31"/>
        <v>2.1843510386523883</v>
      </c>
    </row>
    <row r="172" spans="1:22" x14ac:dyDescent="0.35">
      <c r="A172" s="27" t="s">
        <v>71</v>
      </c>
      <c r="B172" s="27" t="s">
        <v>13</v>
      </c>
      <c r="D172" s="23">
        <f>'Forshammar-Mg2Ti (2)'!D168</f>
        <v>0.34359972445887954</v>
      </c>
      <c r="F172">
        <f t="shared" si="33"/>
        <v>2.1355202171860164</v>
      </c>
      <c r="H172" s="2">
        <v>0.39</v>
      </c>
      <c r="I172" s="2">
        <v>1.6339999999999999</v>
      </c>
      <c r="J172" s="2">
        <f t="shared" si="28"/>
        <v>2.0506283774106184</v>
      </c>
      <c r="L172">
        <v>0.443</v>
      </c>
      <c r="M172">
        <v>1.6080000000000001</v>
      </c>
      <c r="N172" s="2">
        <f t="shared" si="29"/>
        <v>2.0812471056228308</v>
      </c>
      <c r="P172" s="11">
        <v>0.44700000000000001</v>
      </c>
      <c r="Q172" s="11">
        <v>1.6579999999999999</v>
      </c>
      <c r="R172" s="2">
        <f t="shared" si="30"/>
        <v>2.1355202171860164</v>
      </c>
      <c r="T172" s="11">
        <v>0.34200000000000003</v>
      </c>
      <c r="U172" s="11">
        <v>1.819</v>
      </c>
      <c r="V172" s="2">
        <f t="shared" si="31"/>
        <v>2.1843510386523883</v>
      </c>
    </row>
    <row r="173" spans="1:22" x14ac:dyDescent="0.35">
      <c r="A173" s="27"/>
      <c r="B173" s="27"/>
      <c r="D173" s="23"/>
      <c r="J173" t="s">
        <v>19</v>
      </c>
    </row>
    <row r="174" spans="1:22" x14ac:dyDescent="0.35">
      <c r="A174" s="30" t="s">
        <v>72</v>
      </c>
      <c r="B174" s="30" t="s">
        <v>10</v>
      </c>
      <c r="C174" t="str">
        <f>'Forshammar-Mg2Ti (2)'!C169</f>
        <v>Na</v>
      </c>
      <c r="D174" s="23">
        <f>'Forshammar-Mg2Ti (2)'!D169</f>
        <v>0.14430712016577937</v>
      </c>
      <c r="F174">
        <f>J174</f>
        <v>2.5080408180810023</v>
      </c>
      <c r="H174">
        <v>0.42</v>
      </c>
      <c r="I174">
        <v>1.6950000000000001</v>
      </c>
      <c r="J174" s="2">
        <f>I174-(H174*LN(D174))</f>
        <v>2.5080408180810023</v>
      </c>
    </row>
    <row r="175" spans="1:22" x14ac:dyDescent="0.35">
      <c r="A175" s="30" t="s">
        <v>72</v>
      </c>
      <c r="B175" s="30" t="s">
        <v>10</v>
      </c>
      <c r="D175" s="23">
        <f>'Forshammar-Mg2Ti (2)'!D170</f>
        <v>0.15930712016577936</v>
      </c>
      <c r="F175">
        <f t="shared" ref="F175:F182" si="34">J175</f>
        <v>2.4665069739221552</v>
      </c>
      <c r="H175">
        <v>0.42</v>
      </c>
      <c r="I175">
        <v>1.6950000000000001</v>
      </c>
      <c r="J175" s="2">
        <f t="shared" ref="J175:J182" si="35">I175-(H175*LN(D175))</f>
        <v>2.4665069739221552</v>
      </c>
    </row>
    <row r="176" spans="1:22" x14ac:dyDescent="0.35">
      <c r="A176" s="30" t="s">
        <v>72</v>
      </c>
      <c r="B176" s="30" t="s">
        <v>10</v>
      </c>
      <c r="D176" s="23">
        <f>'Forshammar-Mg2Ti (2)'!D171</f>
        <v>0.14430712016577937</v>
      </c>
      <c r="F176">
        <f t="shared" si="34"/>
        <v>2.5080408180810023</v>
      </c>
      <c r="H176">
        <v>0.42</v>
      </c>
      <c r="I176">
        <v>1.6950000000000001</v>
      </c>
      <c r="J176" s="2">
        <f t="shared" si="35"/>
        <v>2.5080408180810023</v>
      </c>
    </row>
    <row r="177" spans="1:10" x14ac:dyDescent="0.35">
      <c r="A177" s="30" t="s">
        <v>73</v>
      </c>
      <c r="B177" s="30" t="s">
        <v>11</v>
      </c>
      <c r="D177" s="23">
        <f>'Forshammar-Mg2Ti (2)'!D172</f>
        <v>6.8445618680230733E-2</v>
      </c>
      <c r="F177">
        <f t="shared" si="34"/>
        <v>2.8213206094936605</v>
      </c>
      <c r="H177">
        <v>0.42</v>
      </c>
      <c r="I177">
        <v>1.6950000000000001</v>
      </c>
      <c r="J177" s="2">
        <f t="shared" si="35"/>
        <v>2.8213206094936605</v>
      </c>
    </row>
    <row r="178" spans="1:10" x14ac:dyDescent="0.35">
      <c r="A178" s="30" t="s">
        <v>73</v>
      </c>
      <c r="B178" s="30" t="s">
        <v>11</v>
      </c>
      <c r="D178" s="23">
        <f>'Forshammar-Mg2Ti (2)'!D173</f>
        <v>6.8445618680230733E-2</v>
      </c>
      <c r="F178">
        <f t="shared" si="34"/>
        <v>2.8213206094936605</v>
      </c>
      <c r="H178">
        <v>0.42</v>
      </c>
      <c r="I178">
        <v>1.6950000000000001</v>
      </c>
      <c r="J178" s="2">
        <f t="shared" si="35"/>
        <v>2.8213206094936605</v>
      </c>
    </row>
    <row r="179" spans="1:10" x14ac:dyDescent="0.35">
      <c r="A179" s="30" t="s">
        <v>73</v>
      </c>
      <c r="B179" s="30" t="s">
        <v>11</v>
      </c>
      <c r="D179" s="23">
        <f>'Forshammar-Mg2Ti (2)'!D174</f>
        <v>6.8445618680230733E-2</v>
      </c>
      <c r="F179">
        <f t="shared" si="34"/>
        <v>2.8213206094936605</v>
      </c>
      <c r="H179">
        <v>0.42</v>
      </c>
      <c r="I179">
        <v>1.6950000000000001</v>
      </c>
      <c r="J179" s="2">
        <f t="shared" si="35"/>
        <v>2.8213206094936605</v>
      </c>
    </row>
    <row r="180" spans="1:10" x14ac:dyDescent="0.35">
      <c r="A180" s="30" t="s">
        <v>73</v>
      </c>
      <c r="B180" s="30" t="s">
        <v>12</v>
      </c>
      <c r="D180" s="23">
        <f>'Forshammar-Mg2Ti (2)'!D175</f>
        <v>8.7603378865748899E-2</v>
      </c>
      <c r="F180">
        <f t="shared" si="34"/>
        <v>2.7176729983078727</v>
      </c>
      <c r="H180">
        <v>0.42</v>
      </c>
      <c r="I180">
        <v>1.6950000000000001</v>
      </c>
      <c r="J180" s="2">
        <f t="shared" si="35"/>
        <v>2.7176729983078727</v>
      </c>
    </row>
    <row r="181" spans="1:10" x14ac:dyDescent="0.35">
      <c r="A181" s="30" t="s">
        <v>73</v>
      </c>
      <c r="B181" s="30" t="s">
        <v>12</v>
      </c>
      <c r="D181" s="23">
        <f>'Forshammar-Mg2Ti (2)'!D176</f>
        <v>8.7603378865748899E-2</v>
      </c>
      <c r="F181">
        <f t="shared" si="34"/>
        <v>2.7176729983078727</v>
      </c>
      <c r="H181">
        <v>0.42</v>
      </c>
      <c r="I181">
        <v>1.6950000000000001</v>
      </c>
      <c r="J181" s="2">
        <f t="shared" si="35"/>
        <v>2.7176729983078727</v>
      </c>
    </row>
    <row r="182" spans="1:10" x14ac:dyDescent="0.35">
      <c r="A182" s="30" t="s">
        <v>73</v>
      </c>
      <c r="B182" s="30" t="s">
        <v>12</v>
      </c>
      <c r="D182" s="23">
        <f>'Forshammar-Mg2Ti (2)'!D177</f>
        <v>8.7603378865748899E-2</v>
      </c>
      <c r="F182">
        <f t="shared" si="34"/>
        <v>2.7176729983078727</v>
      </c>
      <c r="H182">
        <v>0.42</v>
      </c>
      <c r="I182">
        <v>1.6950000000000001</v>
      </c>
      <c r="J182" s="2">
        <f t="shared" si="35"/>
        <v>2.7176729983078727</v>
      </c>
    </row>
    <row r="185" spans="1:10" x14ac:dyDescent="0.35">
      <c r="A185" t="s">
        <v>21</v>
      </c>
      <c r="B185" s="4">
        <v>1.6242000000000001</v>
      </c>
      <c r="D185">
        <f>(F2+F6+F10+F14+F18+F22)/6</f>
        <v>1.6245000000000001</v>
      </c>
      <c r="E185" s="4">
        <f>D185-B185</f>
        <v>2.9999999999996696E-4</v>
      </c>
    </row>
    <row r="186" spans="1:10" x14ac:dyDescent="0.35">
      <c r="A186" t="s">
        <v>22</v>
      </c>
      <c r="B186" s="4">
        <v>1.6394</v>
      </c>
      <c r="D186">
        <f>(F3+F7+F11+F15+F19+F23)/6</f>
        <v>1.64</v>
      </c>
      <c r="E186" s="4">
        <f t="shared" ref="E186:E211" si="36">D186-B186</f>
        <v>5.9999999999993392E-4</v>
      </c>
    </row>
    <row r="187" spans="1:10" x14ac:dyDescent="0.35">
      <c r="A187" t="s">
        <v>33</v>
      </c>
      <c r="B187" s="4">
        <v>1.6071</v>
      </c>
      <c r="D187">
        <f>(F4+F8+F12+F16+F20+F24)/6</f>
        <v>1.6065084543928752</v>
      </c>
      <c r="E187" s="4">
        <f t="shared" si="36"/>
        <v>-5.9154560712482152E-4</v>
      </c>
    </row>
    <row r="188" spans="1:10" x14ac:dyDescent="0.35">
      <c r="A188" t="s">
        <v>34</v>
      </c>
      <c r="B188" s="4">
        <v>1.607</v>
      </c>
      <c r="D188">
        <f>(F5+F9+F13+F17+F21+F25)/6</f>
        <v>1.6066</v>
      </c>
      <c r="E188" s="4">
        <f t="shared" si="36"/>
        <v>-3.9999999999995595E-4</v>
      </c>
    </row>
    <row r="189" spans="1:10" x14ac:dyDescent="0.35">
      <c r="A189" s="6" t="s">
        <v>159</v>
      </c>
      <c r="B189" s="4">
        <f>AVERAGE(B185:B188)</f>
        <v>1.6194250000000001</v>
      </c>
      <c r="D189" s="4">
        <f>AVERAGE(D185:D188)</f>
        <v>1.6194021135982188</v>
      </c>
      <c r="E189" s="4">
        <f t="shared" si="36"/>
        <v>-2.2886401781274657E-5</v>
      </c>
    </row>
    <row r="190" spans="1:10" x14ac:dyDescent="0.35">
      <c r="A190" t="s">
        <v>42</v>
      </c>
      <c r="B190" s="4">
        <v>1.365</v>
      </c>
      <c r="D190">
        <f>(F27+F30+F33+F36+F39+F42)/6</f>
        <v>1.3649483999325513</v>
      </c>
      <c r="E190" s="4">
        <f t="shared" si="36"/>
        <v>-5.1600067448642761E-5</v>
      </c>
    </row>
    <row r="191" spans="1:10" x14ac:dyDescent="0.35">
      <c r="A191" t="s">
        <v>43</v>
      </c>
      <c r="B191" s="4">
        <v>1.3794</v>
      </c>
      <c r="D191">
        <f>(F28+F31+F34+F37+F40+F43)/6</f>
        <v>1.3796999999999999</v>
      </c>
      <c r="E191" s="4">
        <f t="shared" si="36"/>
        <v>2.9999999999996696E-4</v>
      </c>
    </row>
    <row r="192" spans="1:10" x14ac:dyDescent="0.35">
      <c r="A192" t="s">
        <v>43</v>
      </c>
      <c r="B192" s="4">
        <v>1.3794</v>
      </c>
      <c r="D192">
        <f>(F29+F32+F35+F38+F41+F44)/6</f>
        <v>1.3796999999999999</v>
      </c>
      <c r="E192" s="4">
        <f t="shared" si="36"/>
        <v>2.9999999999996696E-4</v>
      </c>
    </row>
    <row r="193" spans="1:5" x14ac:dyDescent="0.35">
      <c r="A193" s="6" t="s">
        <v>160</v>
      </c>
      <c r="B193" s="4">
        <f>AVERAGE(B190:B192)</f>
        <v>1.3745999999999998</v>
      </c>
      <c r="D193" s="4">
        <f>AVERAGE(D190:D192)</f>
        <v>1.3747827999775171</v>
      </c>
      <c r="E193" s="4">
        <f t="shared" si="36"/>
        <v>1.8279997751724508E-4</v>
      </c>
    </row>
    <row r="194" spans="1:5" x14ac:dyDescent="0.35">
      <c r="A194" t="s">
        <v>39</v>
      </c>
      <c r="B194" s="4">
        <v>1.9888999999999999</v>
      </c>
      <c r="D194">
        <f>(F46+F52+F58+F64+F70+F76+F82+F88+F94+F100+F106+F112+F118+F124+F130+F136+F142+F148)/18</f>
        <v>1.9647683874836952</v>
      </c>
      <c r="E194" s="4">
        <f t="shared" si="36"/>
        <v>-2.413161251630469E-2</v>
      </c>
    </row>
    <row r="195" spans="1:5" x14ac:dyDescent="0.35">
      <c r="A195" t="s">
        <v>36</v>
      </c>
      <c r="B195" s="4">
        <v>1.8863000000000001</v>
      </c>
      <c r="D195">
        <f>(F47+F53+F59+F65+F71+F77+F83+F89+F95+F101+F107+F113+F119+F125+F131+F137+F143+F149)/18</f>
        <v>1.8634132481826624</v>
      </c>
      <c r="E195" s="4">
        <f t="shared" si="36"/>
        <v>-2.288675181733768E-2</v>
      </c>
    </row>
    <row r="196" spans="1:5" x14ac:dyDescent="0.35">
      <c r="A196" t="s">
        <v>37</v>
      </c>
      <c r="B196" s="4">
        <v>1.8984000000000001</v>
      </c>
      <c r="D196">
        <f>(F48+F54+F60+F66+F72+F78+F84+F90+F96+F102+F108+F114+F120+F126+F132+F138+F144+F150)/18</f>
        <v>1.8753664371255714</v>
      </c>
      <c r="E196" s="4">
        <f t="shared" si="36"/>
        <v>-2.3033562874428704E-2</v>
      </c>
    </row>
    <row r="197" spans="1:5" x14ac:dyDescent="0.35">
      <c r="A197" t="s">
        <v>40</v>
      </c>
      <c r="B197" s="4">
        <v>1.9532</v>
      </c>
      <c r="D197">
        <f>(F49+F55+F61+F67+F73+F79+F85+F91+F97+F103+F109+F115+F121+F127+F133+F139+F145+F151)/18</f>
        <v>1.9295015407678386</v>
      </c>
      <c r="E197" s="4">
        <f t="shared" si="36"/>
        <v>-2.3698459232161406E-2</v>
      </c>
    </row>
    <row r="198" spans="1:5" x14ac:dyDescent="0.35">
      <c r="A198" t="s">
        <v>38</v>
      </c>
      <c r="B198" s="4">
        <v>1.8922000000000001</v>
      </c>
      <c r="D198">
        <f>(F50+F56+F62+F68+F74+F80+F86+F92+F98+F104+F110+F116+F122+F128+F134+F140+F146+F152)/18</f>
        <v>1.8692416626258992</v>
      </c>
      <c r="E198" s="4">
        <f t="shared" si="36"/>
        <v>-2.2958337374100912E-2</v>
      </c>
    </row>
    <row r="199" spans="1:5" x14ac:dyDescent="0.35">
      <c r="A199" t="s">
        <v>41</v>
      </c>
      <c r="B199" s="4">
        <v>1.921</v>
      </c>
      <c r="D199">
        <f>(F51+F57+F63+F69+F75+F81+F87+F99+F105+F111+F93+F117+F123+F129+F135+F141+F147+F153)/18</f>
        <v>1.8976922280437332</v>
      </c>
      <c r="E199" s="4">
        <f t="shared" si="36"/>
        <v>-2.3307771956266876E-2</v>
      </c>
    </row>
    <row r="200" spans="1:5" x14ac:dyDescent="0.35">
      <c r="A200" s="6" t="s">
        <v>161</v>
      </c>
      <c r="B200" s="4">
        <f>AVERAGE(B194:B199)</f>
        <v>1.9233333333333331</v>
      </c>
      <c r="D200" s="4">
        <f>AVERAGE(D194:D199)</f>
        <v>1.8999972507048997</v>
      </c>
      <c r="E200" s="4">
        <f t="shared" si="36"/>
        <v>-2.3336082628433452E-2</v>
      </c>
    </row>
    <row r="201" spans="1:5" x14ac:dyDescent="0.35">
      <c r="A201" t="s">
        <v>24</v>
      </c>
      <c r="B201" s="4">
        <v>1.9894000000000001</v>
      </c>
      <c r="D201">
        <f t="shared" ref="D201:D206" si="37">(F155+F161+F167)/3</f>
        <v>1.9982793916881656</v>
      </c>
      <c r="E201" s="4">
        <f t="shared" si="36"/>
        <v>8.8793916881655388E-3</v>
      </c>
    </row>
    <row r="202" spans="1:5" x14ac:dyDescent="0.35">
      <c r="A202" t="s">
        <v>23</v>
      </c>
      <c r="B202" s="4">
        <v>1.9911000000000001</v>
      </c>
      <c r="D202">
        <f t="shared" si="37"/>
        <v>2.0664972185602761</v>
      </c>
      <c r="E202" s="4">
        <f t="shared" si="36"/>
        <v>7.5397218560276036E-2</v>
      </c>
    </row>
    <row r="203" spans="1:5" x14ac:dyDescent="0.35">
      <c r="A203" t="s">
        <v>23</v>
      </c>
      <c r="B203" s="4">
        <v>1.9911000000000001</v>
      </c>
      <c r="D203">
        <f t="shared" si="37"/>
        <v>2.0664972185602761</v>
      </c>
      <c r="E203" s="4">
        <f t="shared" si="36"/>
        <v>7.5397218560276036E-2</v>
      </c>
    </row>
    <row r="204" spans="1:5" x14ac:dyDescent="0.35">
      <c r="A204" t="s">
        <v>25</v>
      </c>
      <c r="B204" s="4">
        <v>2.1107999999999998</v>
      </c>
      <c r="D204">
        <f t="shared" si="37"/>
        <v>2.1937031528149062</v>
      </c>
      <c r="E204" s="4">
        <f t="shared" si="36"/>
        <v>8.2903152814906456E-2</v>
      </c>
    </row>
    <row r="205" spans="1:5" x14ac:dyDescent="0.35">
      <c r="A205" t="s">
        <v>26</v>
      </c>
      <c r="B205" s="4">
        <v>1.9953000000000001</v>
      </c>
      <c r="D205">
        <f t="shared" si="37"/>
        <v>2.0547631920103355</v>
      </c>
      <c r="E205" s="4">
        <f t="shared" si="36"/>
        <v>5.9463192010335453E-2</v>
      </c>
    </row>
    <row r="206" spans="1:5" x14ac:dyDescent="0.35">
      <c r="A206" t="s">
        <v>26</v>
      </c>
      <c r="B206" s="4">
        <v>1.9953000000000001</v>
      </c>
      <c r="D206">
        <f t="shared" si="37"/>
        <v>2.0547631920103355</v>
      </c>
      <c r="E206" s="4">
        <f t="shared" si="36"/>
        <v>5.9463192010335453E-2</v>
      </c>
    </row>
    <row r="207" spans="1:5" x14ac:dyDescent="0.35">
      <c r="A207" s="6" t="s">
        <v>162</v>
      </c>
      <c r="B207" s="4">
        <f>AVERAGE(B201:B206)</f>
        <v>2.0121666666666669</v>
      </c>
      <c r="D207" s="4">
        <f>AVERAGE(D201:D206)</f>
        <v>2.0724172276073829</v>
      </c>
      <c r="E207" s="4">
        <f t="shared" si="36"/>
        <v>6.0250560940716014E-2</v>
      </c>
    </row>
    <row r="208" spans="1:5" x14ac:dyDescent="0.35">
      <c r="A208" t="s">
        <v>32</v>
      </c>
      <c r="B208" s="4">
        <v>2.488</v>
      </c>
      <c r="D208">
        <f>AVERAGE(F174:F176)</f>
        <v>2.4941962033613865</v>
      </c>
      <c r="E208" s="4">
        <f t="shared" si="36"/>
        <v>6.1962033613864875E-3</v>
      </c>
    </row>
    <row r="209" spans="1:5" x14ac:dyDescent="0.35">
      <c r="A209" s="6" t="s">
        <v>17</v>
      </c>
      <c r="B209" s="4">
        <v>2.8239999999999998</v>
      </c>
      <c r="D209">
        <f>AVERAGE(F177:F179)</f>
        <v>2.8213206094936605</v>
      </c>
      <c r="E209" s="4">
        <f t="shared" si="36"/>
        <v>-2.679390506339363E-3</v>
      </c>
    </row>
    <row r="210" spans="1:5" x14ac:dyDescent="0.35">
      <c r="A210" s="6" t="s">
        <v>18</v>
      </c>
      <c r="B210" s="4">
        <v>2.7389999999999999</v>
      </c>
      <c r="D210">
        <f>AVERAGE(F180:F182)</f>
        <v>2.7176729983078727</v>
      </c>
      <c r="E210" s="4">
        <f t="shared" si="36"/>
        <v>-2.1327001692127201E-2</v>
      </c>
    </row>
    <row r="211" spans="1:5" x14ac:dyDescent="0.35">
      <c r="A211" s="6" t="s">
        <v>158</v>
      </c>
      <c r="B211" s="4">
        <f>AVERAGE(B208:B210)</f>
        <v>2.683666666666666</v>
      </c>
      <c r="D211" s="4">
        <f>AVERAGE(D208:D210)</f>
        <v>2.6777299370543068</v>
      </c>
      <c r="E211" s="4">
        <f t="shared" si="36"/>
        <v>-5.9367296123591373E-3</v>
      </c>
    </row>
  </sheetData>
  <conditionalFormatting sqref="E185:E211">
    <cfRule type="cellIs" dxfId="89" priority="1" operator="lessThan">
      <formula>-0.001</formula>
    </cfRule>
    <cfRule type="cellIs" dxfId="88" priority="2" operator="greaterThan">
      <formula>0.001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9958F-31FA-4732-8194-8C7E48F059CC}">
  <dimension ref="A1:V312"/>
  <sheetViews>
    <sheetView topLeftCell="A88" zoomScaleNormal="100" workbookViewId="0">
      <selection activeCell="Q97" sqref="Q97"/>
    </sheetView>
  </sheetViews>
  <sheetFormatPr defaultRowHeight="14.5" x14ac:dyDescent="0.35"/>
  <cols>
    <col min="4" max="4" width="15.453125" bestFit="1" customWidth="1"/>
    <col min="7" max="7" width="9.453125" bestFit="1" customWidth="1"/>
    <col min="14" max="14" width="9.453125" bestFit="1" customWidth="1"/>
    <col min="32" max="32" width="15.453125" bestFit="1" customWidth="1"/>
  </cols>
  <sheetData>
    <row r="1" spans="1:22" s="12" customFormat="1" x14ac:dyDescent="0.35">
      <c r="A1" s="22" t="s">
        <v>0</v>
      </c>
      <c r="B1" s="22" t="s">
        <v>11</v>
      </c>
      <c r="C1" t="s">
        <v>35</v>
      </c>
      <c r="D1" s="23">
        <f>M$1</f>
        <v>0.99871547866099941</v>
      </c>
      <c r="E1" s="6"/>
      <c r="F1"/>
      <c r="G1"/>
      <c r="H1"/>
      <c r="I1"/>
      <c r="J1"/>
      <c r="K1"/>
      <c r="L1" t="s">
        <v>21</v>
      </c>
      <c r="M1" s="18">
        <f>O1+P1</f>
        <v>0.99871547866099941</v>
      </c>
      <c r="N1"/>
      <c r="O1" s="7">
        <v>0.99871547866099941</v>
      </c>
      <c r="P1" s="7"/>
      <c r="R1"/>
      <c r="S1"/>
    </row>
    <row r="2" spans="1:22" s="12" customFormat="1" x14ac:dyDescent="0.35">
      <c r="A2" s="22" t="s">
        <v>0</v>
      </c>
      <c r="B2" s="22" t="s">
        <v>12</v>
      </c>
      <c r="C2"/>
      <c r="D2" s="23">
        <f>M$2</f>
        <v>0.95970329941597765</v>
      </c>
      <c r="E2"/>
      <c r="F2"/>
      <c r="G2"/>
      <c r="H2"/>
      <c r="I2"/>
      <c r="J2"/>
      <c r="K2"/>
      <c r="L2" t="s">
        <v>22</v>
      </c>
      <c r="M2" s="18">
        <f>O2+P2</f>
        <v>0.95970329941597765</v>
      </c>
      <c r="N2"/>
      <c r="O2" s="7">
        <v>0.95970329941597765</v>
      </c>
      <c r="P2" s="7"/>
      <c r="R2"/>
      <c r="S2"/>
    </row>
    <row r="3" spans="1:22" s="12" customFormat="1" x14ac:dyDescent="0.35">
      <c r="A3" s="22" t="s">
        <v>0</v>
      </c>
      <c r="B3" s="22" t="s">
        <v>13</v>
      </c>
      <c r="C3"/>
      <c r="D3" s="23">
        <f>M$3</f>
        <v>1.0459916814346699</v>
      </c>
      <c r="E3"/>
      <c r="F3"/>
      <c r="G3"/>
      <c r="H3"/>
      <c r="I3"/>
      <c r="J3"/>
      <c r="K3"/>
      <c r="L3" t="s">
        <v>33</v>
      </c>
      <c r="M3" s="18">
        <f>O3+P3</f>
        <v>1.0459916814346699</v>
      </c>
      <c r="N3"/>
      <c r="O3" s="7">
        <v>1.03699168143467</v>
      </c>
      <c r="P3" s="7">
        <v>8.9999999999999993E-3</v>
      </c>
      <c r="R3"/>
      <c r="S3"/>
    </row>
    <row r="4" spans="1:22" s="12" customFormat="1" x14ac:dyDescent="0.35">
      <c r="A4" s="22" t="s">
        <v>0</v>
      </c>
      <c r="B4" s="22" t="s">
        <v>14</v>
      </c>
      <c r="C4"/>
      <c r="D4" s="23">
        <f>M$4</f>
        <v>1.0457455511595801</v>
      </c>
      <c r="E4"/>
      <c r="F4"/>
      <c r="G4"/>
      <c r="H4"/>
      <c r="I4"/>
      <c r="J4"/>
      <c r="K4"/>
      <c r="L4" t="s">
        <v>34</v>
      </c>
      <c r="M4" s="18">
        <f>O4+P4</f>
        <v>1.0457455511595801</v>
      </c>
      <c r="N4" s="5">
        <f>SUM(M1:M4)</f>
        <v>4.0501560106712269</v>
      </c>
      <c r="O4" s="7">
        <v>1.0457455511595801</v>
      </c>
      <c r="P4" s="7"/>
      <c r="S4"/>
    </row>
    <row r="5" spans="1:22" s="12" customFormat="1" x14ac:dyDescent="0.35">
      <c r="A5" s="22" t="s">
        <v>1</v>
      </c>
      <c r="B5" s="22" t="s">
        <v>11</v>
      </c>
      <c r="C5" t="s">
        <v>35</v>
      </c>
      <c r="D5" s="23">
        <f>M$1</f>
        <v>0.99871547866099941</v>
      </c>
      <c r="E5"/>
      <c r="F5"/>
      <c r="G5"/>
      <c r="H5"/>
      <c r="I5"/>
      <c r="J5"/>
      <c r="K5"/>
      <c r="L5"/>
      <c r="M5"/>
      <c r="N5"/>
      <c r="O5"/>
      <c r="S5"/>
    </row>
    <row r="6" spans="1:22" s="12" customFormat="1" x14ac:dyDescent="0.35">
      <c r="A6" s="22" t="s">
        <v>1</v>
      </c>
      <c r="B6" s="22" t="s">
        <v>12</v>
      </c>
      <c r="C6"/>
      <c r="D6" s="23">
        <f>M$2</f>
        <v>0.95970329941597765</v>
      </c>
      <c r="E6"/>
      <c r="F6"/>
      <c r="G6"/>
      <c r="H6"/>
      <c r="I6"/>
      <c r="J6"/>
      <c r="K6"/>
      <c r="L6"/>
      <c r="M6"/>
      <c r="N6"/>
      <c r="O6"/>
      <c r="S6"/>
    </row>
    <row r="7" spans="1:22" s="12" customFormat="1" x14ac:dyDescent="0.35">
      <c r="A7" s="22" t="s">
        <v>1</v>
      </c>
      <c r="B7" s="22" t="s">
        <v>13</v>
      </c>
      <c r="C7"/>
      <c r="D7" s="23">
        <f>M$3</f>
        <v>1.0459916814346699</v>
      </c>
      <c r="E7"/>
      <c r="F7"/>
      <c r="G7"/>
      <c r="H7"/>
      <c r="I7"/>
      <c r="J7"/>
      <c r="K7"/>
      <c r="L7"/>
      <c r="M7"/>
      <c r="N7"/>
      <c r="O7"/>
      <c r="S7"/>
      <c r="T7" s="8"/>
      <c r="U7" s="9"/>
      <c r="V7" s="13"/>
    </row>
    <row r="8" spans="1:22" s="12" customFormat="1" x14ac:dyDescent="0.35">
      <c r="A8" s="22" t="s">
        <v>1</v>
      </c>
      <c r="B8" s="22" t="s">
        <v>14</v>
      </c>
      <c r="C8"/>
      <c r="D8" s="23">
        <f>M$4</f>
        <v>1.0457455511595801</v>
      </c>
      <c r="E8"/>
      <c r="F8"/>
      <c r="G8"/>
      <c r="H8"/>
      <c r="I8"/>
      <c r="J8"/>
      <c r="K8"/>
      <c r="L8"/>
      <c r="M8"/>
      <c r="N8"/>
      <c r="O8"/>
      <c r="S8"/>
    </row>
    <row r="9" spans="1:22" s="12" customFormat="1" x14ac:dyDescent="0.35">
      <c r="A9" s="22" t="s">
        <v>2</v>
      </c>
      <c r="B9" s="22" t="s">
        <v>11</v>
      </c>
      <c r="C9" t="s">
        <v>35</v>
      </c>
      <c r="D9" s="23">
        <f>M$1</f>
        <v>0.99871547866099941</v>
      </c>
      <c r="E9"/>
      <c r="F9"/>
      <c r="G9"/>
      <c r="H9"/>
      <c r="I9"/>
      <c r="J9"/>
      <c r="K9"/>
      <c r="L9"/>
      <c r="M9"/>
      <c r="N9"/>
      <c r="O9"/>
      <c r="S9"/>
    </row>
    <row r="10" spans="1:22" s="12" customFormat="1" x14ac:dyDescent="0.35">
      <c r="A10" s="22" t="s">
        <v>2</v>
      </c>
      <c r="B10" s="22" t="s">
        <v>12</v>
      </c>
      <c r="C10"/>
      <c r="D10" s="23">
        <f>M$2</f>
        <v>0.95970329941597765</v>
      </c>
      <c r="E10"/>
      <c r="F10"/>
      <c r="G10"/>
      <c r="H10"/>
      <c r="I10"/>
      <c r="J10"/>
      <c r="K10"/>
      <c r="L10"/>
      <c r="M10"/>
      <c r="N10"/>
      <c r="O10"/>
      <c r="S10"/>
    </row>
    <row r="11" spans="1:22" s="12" customFormat="1" x14ac:dyDescent="0.35">
      <c r="A11" s="22" t="s">
        <v>2</v>
      </c>
      <c r="B11" s="22" t="s">
        <v>13</v>
      </c>
      <c r="C11"/>
      <c r="D11" s="23">
        <f>M$3</f>
        <v>1.0459916814346699</v>
      </c>
      <c r="E11"/>
      <c r="F11"/>
      <c r="G11"/>
      <c r="H11"/>
      <c r="I11"/>
      <c r="J11"/>
      <c r="K11"/>
      <c r="L11"/>
      <c r="M11"/>
      <c r="N11"/>
      <c r="O11"/>
      <c r="S11"/>
    </row>
    <row r="12" spans="1:22" s="12" customFormat="1" x14ac:dyDescent="0.35">
      <c r="A12" s="22" t="s">
        <v>2</v>
      </c>
      <c r="B12" s="22" t="s">
        <v>14</v>
      </c>
      <c r="C12"/>
      <c r="D12" s="23">
        <f>M$4</f>
        <v>1.0457455511595801</v>
      </c>
      <c r="E12"/>
      <c r="F12"/>
      <c r="G12"/>
      <c r="H12"/>
      <c r="I12"/>
      <c r="J12"/>
      <c r="K12"/>
      <c r="L12"/>
      <c r="M12"/>
      <c r="N12"/>
      <c r="O12"/>
      <c r="S12"/>
    </row>
    <row r="13" spans="1:22" s="12" customFormat="1" x14ac:dyDescent="0.35">
      <c r="A13" s="22" t="s">
        <v>3</v>
      </c>
      <c r="B13" s="22" t="s">
        <v>11</v>
      </c>
      <c r="C13" t="s">
        <v>35</v>
      </c>
      <c r="D13" s="23">
        <f>M$1</f>
        <v>0.99871547866099941</v>
      </c>
      <c r="E13"/>
      <c r="F13"/>
      <c r="G13"/>
      <c r="H13"/>
      <c r="I13"/>
      <c r="J13"/>
      <c r="K13"/>
      <c r="L13"/>
      <c r="M13"/>
      <c r="N13"/>
      <c r="O13"/>
      <c r="S13"/>
    </row>
    <row r="14" spans="1:22" s="12" customFormat="1" x14ac:dyDescent="0.35">
      <c r="A14" s="22" t="s">
        <v>3</v>
      </c>
      <c r="B14" s="22" t="s">
        <v>12</v>
      </c>
      <c r="C14"/>
      <c r="D14" s="23">
        <f>M$2</f>
        <v>0.95970329941597765</v>
      </c>
      <c r="E14"/>
      <c r="F14"/>
      <c r="G14"/>
      <c r="H14"/>
      <c r="I14"/>
      <c r="J14"/>
      <c r="K14"/>
      <c r="L14"/>
      <c r="M14"/>
      <c r="N14"/>
      <c r="O14"/>
      <c r="S14"/>
    </row>
    <row r="15" spans="1:22" s="12" customFormat="1" x14ac:dyDescent="0.35">
      <c r="A15" s="22" t="s">
        <v>3</v>
      </c>
      <c r="B15" s="22" t="s">
        <v>13</v>
      </c>
      <c r="C15"/>
      <c r="D15" s="23">
        <f>M$3</f>
        <v>1.0459916814346699</v>
      </c>
      <c r="E15"/>
      <c r="F15"/>
      <c r="G15"/>
      <c r="H15"/>
      <c r="I15"/>
      <c r="J15"/>
      <c r="K15"/>
      <c r="L15"/>
      <c r="M15"/>
      <c r="N15"/>
      <c r="O15"/>
      <c r="S15"/>
    </row>
    <row r="16" spans="1:22" s="12" customFormat="1" x14ac:dyDescent="0.35">
      <c r="A16" s="22" t="s">
        <v>3</v>
      </c>
      <c r="B16" s="22" t="s">
        <v>14</v>
      </c>
      <c r="C16"/>
      <c r="D16" s="23">
        <f>M$4</f>
        <v>1.0457455511595801</v>
      </c>
      <c r="E16"/>
      <c r="F16"/>
      <c r="G16"/>
      <c r="H16"/>
      <c r="I16"/>
      <c r="J16"/>
      <c r="K16"/>
      <c r="L16"/>
      <c r="M16"/>
      <c r="N16"/>
      <c r="O16"/>
      <c r="S16"/>
    </row>
    <row r="17" spans="1:22" s="12" customFormat="1" x14ac:dyDescent="0.35">
      <c r="A17" s="22" t="s">
        <v>4</v>
      </c>
      <c r="B17" s="22" t="s">
        <v>11</v>
      </c>
      <c r="C17" t="s">
        <v>35</v>
      </c>
      <c r="D17" s="23">
        <f>M$1</f>
        <v>0.99871547866099941</v>
      </c>
      <c r="E17"/>
      <c r="F17"/>
      <c r="G17"/>
      <c r="H17"/>
      <c r="I17"/>
      <c r="J17"/>
      <c r="K17"/>
      <c r="L17"/>
      <c r="M17"/>
      <c r="N17"/>
      <c r="O17"/>
      <c r="S17"/>
    </row>
    <row r="18" spans="1:22" s="12" customFormat="1" x14ac:dyDescent="0.35">
      <c r="A18" s="22" t="s">
        <v>4</v>
      </c>
      <c r="B18" s="22" t="s">
        <v>12</v>
      </c>
      <c r="C18"/>
      <c r="D18" s="23">
        <f>M$2</f>
        <v>0.95970329941597765</v>
      </c>
      <c r="E18"/>
      <c r="F18"/>
      <c r="G18"/>
      <c r="H18"/>
      <c r="I18"/>
      <c r="J18"/>
      <c r="K18"/>
      <c r="L18"/>
      <c r="M18"/>
      <c r="N18"/>
      <c r="O18"/>
      <c r="P18"/>
      <c r="S18"/>
    </row>
    <row r="19" spans="1:22" s="12" customFormat="1" x14ac:dyDescent="0.35">
      <c r="A19" s="22" t="s">
        <v>4</v>
      </c>
      <c r="B19" s="22" t="s">
        <v>13</v>
      </c>
      <c r="C19"/>
      <c r="D19" s="23">
        <f>M$3</f>
        <v>1.0459916814346699</v>
      </c>
      <c r="E19"/>
      <c r="F19"/>
      <c r="G19"/>
      <c r="H19"/>
      <c r="I19"/>
      <c r="J19"/>
      <c r="K19"/>
      <c r="L19"/>
      <c r="M19"/>
      <c r="N19"/>
      <c r="O19"/>
      <c r="P19"/>
      <c r="S19"/>
    </row>
    <row r="20" spans="1:22" s="12" customFormat="1" x14ac:dyDescent="0.35">
      <c r="A20" s="22" t="s">
        <v>4</v>
      </c>
      <c r="B20" s="22" t="s">
        <v>14</v>
      </c>
      <c r="C20"/>
      <c r="D20" s="23">
        <f>M$4</f>
        <v>1.0457455511595801</v>
      </c>
      <c r="E20"/>
      <c r="F20"/>
      <c r="G20"/>
      <c r="H20"/>
      <c r="I20"/>
      <c r="J20"/>
      <c r="K20"/>
      <c r="L20"/>
      <c r="M20"/>
      <c r="N20"/>
      <c r="O20"/>
      <c r="P20"/>
      <c r="S20"/>
      <c r="U20" s="14"/>
      <c r="V20" s="14"/>
    </row>
    <row r="21" spans="1:22" s="12" customFormat="1" x14ac:dyDescent="0.35">
      <c r="A21" s="22" t="s">
        <v>5</v>
      </c>
      <c r="B21" s="22" t="s">
        <v>11</v>
      </c>
      <c r="C21" t="s">
        <v>35</v>
      </c>
      <c r="D21" s="23">
        <f>M$1</f>
        <v>0.99871547866099941</v>
      </c>
      <c r="E21"/>
      <c r="F21"/>
      <c r="G21"/>
      <c r="H21"/>
      <c r="I21"/>
      <c r="J21"/>
      <c r="K21"/>
      <c r="L21"/>
      <c r="M21"/>
      <c r="N21"/>
      <c r="O21"/>
      <c r="P21"/>
      <c r="S21"/>
    </row>
    <row r="22" spans="1:22" s="12" customFormat="1" x14ac:dyDescent="0.35">
      <c r="A22" s="22" t="s">
        <v>5</v>
      </c>
      <c r="B22" s="22" t="s">
        <v>12</v>
      </c>
      <c r="C22"/>
      <c r="D22" s="23">
        <f>M$2</f>
        <v>0.95970329941597765</v>
      </c>
      <c r="E22"/>
      <c r="F22"/>
      <c r="G22"/>
      <c r="H22"/>
      <c r="I22"/>
      <c r="J22"/>
      <c r="K22"/>
      <c r="L22"/>
      <c r="M22"/>
      <c r="N22"/>
      <c r="O22"/>
      <c r="P22"/>
      <c r="S22"/>
    </row>
    <row r="23" spans="1:22" s="12" customFormat="1" x14ac:dyDescent="0.35">
      <c r="A23" s="22" t="s">
        <v>5</v>
      </c>
      <c r="B23" s="22" t="s">
        <v>13</v>
      </c>
      <c r="C23"/>
      <c r="D23" s="23">
        <f>M$3</f>
        <v>1.0459916814346699</v>
      </c>
      <c r="E23"/>
      <c r="F23"/>
      <c r="G23"/>
      <c r="H23"/>
      <c r="I23"/>
      <c r="J23"/>
      <c r="K23"/>
      <c r="L23"/>
      <c r="M23"/>
      <c r="N23"/>
      <c r="O23"/>
      <c r="P23"/>
      <c r="S23"/>
    </row>
    <row r="24" spans="1:22" s="12" customFormat="1" x14ac:dyDescent="0.35">
      <c r="A24" s="22" t="s">
        <v>5</v>
      </c>
      <c r="B24" s="22" t="s">
        <v>14</v>
      </c>
      <c r="C24"/>
      <c r="D24" s="23">
        <f>M$4</f>
        <v>1.0457455511595801</v>
      </c>
      <c r="E24"/>
      <c r="F24"/>
      <c r="G24"/>
      <c r="H24"/>
      <c r="I24"/>
      <c r="J24"/>
      <c r="K24"/>
      <c r="L24"/>
      <c r="M24"/>
      <c r="N24"/>
      <c r="O24"/>
      <c r="P24"/>
      <c r="S24"/>
    </row>
    <row r="25" spans="1:22" s="12" customFormat="1" x14ac:dyDescent="0.35">
      <c r="A25" s="1" t="s">
        <v>30</v>
      </c>
      <c r="B25" s="1" t="s">
        <v>10</v>
      </c>
      <c r="C25" t="s">
        <v>44</v>
      </c>
      <c r="D25" s="24">
        <f>N$25</f>
        <v>1.0199487502095992</v>
      </c>
      <c r="E25"/>
      <c r="F25"/>
      <c r="G25"/>
      <c r="H25"/>
      <c r="I25"/>
      <c r="J25"/>
      <c r="K25"/>
      <c r="L25" s="1" t="s">
        <v>30</v>
      </c>
      <c r="M25" s="1" t="s">
        <v>10</v>
      </c>
      <c r="N25" s="21">
        <f>P25+Q25</f>
        <v>1.0199487502095992</v>
      </c>
      <c r="O25"/>
      <c r="P25" s="24">
        <v>1.0169487502095993</v>
      </c>
      <c r="Q25" s="12">
        <v>3.0000000000000001E-3</v>
      </c>
      <c r="S25"/>
    </row>
    <row r="26" spans="1:22" s="12" customFormat="1" x14ac:dyDescent="0.35">
      <c r="A26" s="1" t="s">
        <v>30</v>
      </c>
      <c r="B26" s="1" t="s">
        <v>31</v>
      </c>
      <c r="C26"/>
      <c r="D26" s="24">
        <f>N$26</f>
        <v>0.97866231206463161</v>
      </c>
      <c r="E26"/>
      <c r="F26"/>
      <c r="G26"/>
      <c r="H26"/>
      <c r="I26"/>
      <c r="J26"/>
      <c r="K26"/>
      <c r="L26" s="1" t="s">
        <v>30</v>
      </c>
      <c r="M26" s="1" t="s">
        <v>31</v>
      </c>
      <c r="N26" s="21">
        <f t="shared" ref="N26:N27" si="0">P26+Q26</f>
        <v>0.97866231206463161</v>
      </c>
      <c r="O26"/>
      <c r="P26" s="24">
        <v>0.97866231206463161</v>
      </c>
      <c r="S26"/>
    </row>
    <row r="27" spans="1:22" s="12" customFormat="1" x14ac:dyDescent="0.35">
      <c r="A27" s="1" t="s">
        <v>30</v>
      </c>
      <c r="B27" s="1" t="s">
        <v>31</v>
      </c>
      <c r="C27"/>
      <c r="D27" s="24">
        <f>N$27</f>
        <v>0.97866231206463161</v>
      </c>
      <c r="E27"/>
      <c r="F27"/>
      <c r="G27"/>
      <c r="H27"/>
      <c r="I27"/>
      <c r="J27"/>
      <c r="K27"/>
      <c r="L27" s="1" t="s">
        <v>30</v>
      </c>
      <c r="M27" s="1" t="s">
        <v>31</v>
      </c>
      <c r="N27" s="21">
        <f t="shared" si="0"/>
        <v>0.97866231206463161</v>
      </c>
      <c r="O27"/>
      <c r="P27" s="24">
        <v>0.97866231206463161</v>
      </c>
      <c r="S27"/>
    </row>
    <row r="28" spans="1:22" s="12" customFormat="1" x14ac:dyDescent="0.35">
      <c r="A28" s="1" t="s">
        <v>47</v>
      </c>
      <c r="B28" s="1" t="s">
        <v>10</v>
      </c>
      <c r="C28" t="s">
        <v>44</v>
      </c>
      <c r="D28" s="24">
        <f>N$25</f>
        <v>1.0199487502095992</v>
      </c>
      <c r="E28"/>
      <c r="F28"/>
      <c r="G28"/>
      <c r="H28"/>
      <c r="I28"/>
      <c r="J28"/>
      <c r="K28"/>
      <c r="L28"/>
      <c r="M28"/>
      <c r="N28"/>
      <c r="O28"/>
      <c r="P28"/>
      <c r="S28"/>
    </row>
    <row r="29" spans="1:22" s="12" customFormat="1" x14ac:dyDescent="0.35">
      <c r="A29" s="1" t="s">
        <v>47</v>
      </c>
      <c r="B29" s="1" t="s">
        <v>31</v>
      </c>
      <c r="C29"/>
      <c r="D29" s="24">
        <f>N$26</f>
        <v>0.97866231206463161</v>
      </c>
      <c r="E29"/>
      <c r="F29"/>
      <c r="G29"/>
      <c r="H29"/>
      <c r="I29"/>
      <c r="J29"/>
      <c r="K29"/>
      <c r="L29"/>
      <c r="M29"/>
      <c r="N29"/>
      <c r="O29"/>
      <c r="P29"/>
      <c r="S29"/>
    </row>
    <row r="30" spans="1:22" s="12" customFormat="1" x14ac:dyDescent="0.35">
      <c r="A30" s="1" t="s">
        <v>47</v>
      </c>
      <c r="B30" s="1" t="s">
        <v>31</v>
      </c>
      <c r="C30"/>
      <c r="D30" s="24">
        <f>N$27</f>
        <v>0.97866231206463161</v>
      </c>
      <c r="E30"/>
      <c r="F30"/>
      <c r="G30"/>
      <c r="H30"/>
      <c r="I30"/>
      <c r="J30"/>
      <c r="K30"/>
      <c r="L30"/>
      <c r="M30"/>
      <c r="N30"/>
      <c r="O30"/>
      <c r="P30"/>
      <c r="S30"/>
    </row>
    <row r="31" spans="1:22" s="12" customFormat="1" x14ac:dyDescent="0.35">
      <c r="A31" s="1" t="s">
        <v>52</v>
      </c>
      <c r="B31" s="1" t="s">
        <v>10</v>
      </c>
      <c r="C31" t="s">
        <v>44</v>
      </c>
      <c r="D31" s="24">
        <f>N$25</f>
        <v>1.0199487502095992</v>
      </c>
      <c r="E31"/>
      <c r="F31"/>
      <c r="G31"/>
      <c r="H31"/>
      <c r="I31"/>
      <c r="J31"/>
      <c r="K31"/>
      <c r="L31"/>
      <c r="M31"/>
      <c r="N31"/>
      <c r="O31"/>
      <c r="P31"/>
      <c r="S31"/>
    </row>
    <row r="32" spans="1:22" s="12" customFormat="1" x14ac:dyDescent="0.35">
      <c r="A32" s="1" t="s">
        <v>52</v>
      </c>
      <c r="B32" s="1" t="s">
        <v>31</v>
      </c>
      <c r="C32"/>
      <c r="D32" s="24">
        <f>N$26</f>
        <v>0.97866231206463161</v>
      </c>
      <c r="E32"/>
      <c r="F32"/>
      <c r="G32"/>
      <c r="H32"/>
      <c r="I32"/>
      <c r="J32"/>
      <c r="K32"/>
      <c r="L32"/>
      <c r="M32"/>
      <c r="N32"/>
      <c r="O32"/>
      <c r="P32"/>
      <c r="S32"/>
    </row>
    <row r="33" spans="1:19" s="12" customFormat="1" x14ac:dyDescent="0.35">
      <c r="A33" s="1" t="s">
        <v>52</v>
      </c>
      <c r="B33" s="1" t="s">
        <v>31</v>
      </c>
      <c r="C33"/>
      <c r="D33" s="24">
        <f>N$27</f>
        <v>0.97866231206463161</v>
      </c>
      <c r="E33"/>
      <c r="F33"/>
      <c r="G33"/>
      <c r="H33"/>
      <c r="I33"/>
      <c r="J33"/>
      <c r="K33"/>
      <c r="L33"/>
      <c r="M33"/>
      <c r="N33"/>
      <c r="O33"/>
      <c r="P33"/>
      <c r="S33"/>
    </row>
    <row r="34" spans="1:19" s="12" customFormat="1" x14ac:dyDescent="0.35">
      <c r="A34" s="1" t="s">
        <v>74</v>
      </c>
      <c r="B34" s="1" t="s">
        <v>10</v>
      </c>
      <c r="C34" t="s">
        <v>44</v>
      </c>
      <c r="D34" s="24">
        <f>N$25</f>
        <v>1.0199487502095992</v>
      </c>
      <c r="E34"/>
      <c r="F34"/>
      <c r="G34"/>
      <c r="H34"/>
      <c r="I34"/>
      <c r="J34"/>
      <c r="K34"/>
      <c r="L34"/>
      <c r="M34"/>
      <c r="N34"/>
      <c r="O34"/>
      <c r="P34"/>
      <c r="S34"/>
    </row>
    <row r="35" spans="1:19" s="12" customFormat="1" x14ac:dyDescent="0.35">
      <c r="A35" s="1" t="s">
        <v>74</v>
      </c>
      <c r="B35" s="1" t="s">
        <v>31</v>
      </c>
      <c r="C35"/>
      <c r="D35" s="24">
        <f>N$26</f>
        <v>0.97866231206463161</v>
      </c>
      <c r="E35"/>
      <c r="F35"/>
      <c r="G35"/>
      <c r="H35"/>
      <c r="I35"/>
      <c r="J35"/>
      <c r="K35"/>
      <c r="L35"/>
      <c r="M35"/>
      <c r="N35"/>
      <c r="O35"/>
      <c r="P35"/>
      <c r="S35"/>
    </row>
    <row r="36" spans="1:19" s="12" customFormat="1" x14ac:dyDescent="0.35">
      <c r="A36" s="1" t="s">
        <v>74</v>
      </c>
      <c r="B36" s="1" t="s">
        <v>31</v>
      </c>
      <c r="C36"/>
      <c r="D36" s="24">
        <f>N$27</f>
        <v>0.97866231206463161</v>
      </c>
      <c r="E36"/>
      <c r="F36"/>
      <c r="G36"/>
      <c r="H36"/>
      <c r="I36"/>
      <c r="J36"/>
      <c r="K36"/>
      <c r="L36"/>
      <c r="M36"/>
      <c r="N36"/>
      <c r="O36"/>
      <c r="P36"/>
      <c r="S36"/>
    </row>
    <row r="37" spans="1:19" s="12" customFormat="1" x14ac:dyDescent="0.35">
      <c r="A37" s="1" t="s">
        <v>75</v>
      </c>
      <c r="B37" s="1" t="s">
        <v>10</v>
      </c>
      <c r="C37" t="s">
        <v>44</v>
      </c>
      <c r="D37" s="24">
        <f>N$25</f>
        <v>1.0199487502095992</v>
      </c>
      <c r="E37"/>
      <c r="F37"/>
      <c r="G37"/>
      <c r="H37"/>
      <c r="I37"/>
      <c r="J37"/>
      <c r="K37"/>
      <c r="L37"/>
      <c r="M37"/>
      <c r="N37"/>
      <c r="O37"/>
      <c r="P37"/>
      <c r="S37"/>
    </row>
    <row r="38" spans="1:19" s="12" customFormat="1" x14ac:dyDescent="0.35">
      <c r="A38" s="1" t="s">
        <v>75</v>
      </c>
      <c r="B38" s="1" t="s">
        <v>31</v>
      </c>
      <c r="C38"/>
      <c r="D38" s="24">
        <f>N$26</f>
        <v>0.97866231206463161</v>
      </c>
      <c r="E38"/>
      <c r="F38"/>
      <c r="G38"/>
      <c r="H38"/>
      <c r="I38"/>
      <c r="J38"/>
      <c r="K38"/>
      <c r="L38"/>
      <c r="M38"/>
      <c r="N38"/>
      <c r="O38"/>
      <c r="P38"/>
      <c r="S38"/>
    </row>
    <row r="39" spans="1:19" s="12" customFormat="1" x14ac:dyDescent="0.35">
      <c r="A39" s="1" t="s">
        <v>75</v>
      </c>
      <c r="B39" s="1" t="s">
        <v>31</v>
      </c>
      <c r="C39"/>
      <c r="D39" s="24">
        <f>N$27</f>
        <v>0.97866231206463161</v>
      </c>
      <c r="E39"/>
      <c r="F39"/>
      <c r="G39"/>
      <c r="H39"/>
      <c r="I39"/>
      <c r="J39"/>
      <c r="K39"/>
      <c r="L39"/>
      <c r="M39"/>
      <c r="N39"/>
      <c r="O39"/>
      <c r="P39"/>
      <c r="S39"/>
    </row>
    <row r="40" spans="1:19" s="12" customFormat="1" x14ac:dyDescent="0.35">
      <c r="A40" s="1" t="s">
        <v>76</v>
      </c>
      <c r="B40" s="1" t="s">
        <v>10</v>
      </c>
      <c r="C40" t="s">
        <v>44</v>
      </c>
      <c r="D40" s="24">
        <f>N$25</f>
        <v>1.0199487502095992</v>
      </c>
      <c r="E40"/>
      <c r="F40"/>
      <c r="G40"/>
      <c r="H40"/>
      <c r="I40"/>
      <c r="J40"/>
      <c r="K40"/>
      <c r="L40"/>
      <c r="M40"/>
      <c r="N40"/>
      <c r="O40"/>
      <c r="P40"/>
      <c r="S40"/>
    </row>
    <row r="41" spans="1:19" s="12" customFormat="1" x14ac:dyDescent="0.35">
      <c r="A41" s="1" t="s">
        <v>76</v>
      </c>
      <c r="B41" s="1" t="s">
        <v>31</v>
      </c>
      <c r="C41"/>
      <c r="D41" s="24">
        <f>N$26</f>
        <v>0.97866231206463161</v>
      </c>
      <c r="E41"/>
      <c r="F41"/>
      <c r="G41"/>
      <c r="H41"/>
      <c r="I41"/>
      <c r="J41"/>
      <c r="K41"/>
      <c r="L41"/>
      <c r="M41"/>
      <c r="N41"/>
      <c r="O41"/>
      <c r="P41"/>
      <c r="S41"/>
    </row>
    <row r="42" spans="1:19" s="12" customFormat="1" x14ac:dyDescent="0.35">
      <c r="A42" s="1" t="s">
        <v>76</v>
      </c>
      <c r="B42" s="1" t="s">
        <v>31</v>
      </c>
      <c r="C42"/>
      <c r="D42" s="24">
        <f>N$27</f>
        <v>0.97866231206463161</v>
      </c>
      <c r="E42"/>
      <c r="F42"/>
      <c r="G42"/>
      <c r="H42"/>
      <c r="I42"/>
      <c r="J42"/>
      <c r="K42"/>
      <c r="L42"/>
      <c r="M42"/>
      <c r="N42"/>
      <c r="O42"/>
      <c r="P42"/>
      <c r="S42"/>
    </row>
    <row r="43" spans="1:19" s="12" customFormat="1" x14ac:dyDescent="0.35">
      <c r="A43" s="25" t="s">
        <v>53</v>
      </c>
      <c r="B43" s="25" t="s">
        <v>16</v>
      </c>
      <c r="C43" t="s">
        <v>27</v>
      </c>
      <c r="D43" s="26">
        <f>IF(C43="Al",N$43,N$50)</f>
        <v>0.42821748477161148</v>
      </c>
      <c r="E43"/>
      <c r="F43"/>
      <c r="G43"/>
      <c r="H43"/>
      <c r="I43"/>
      <c r="K43" t="s">
        <v>27</v>
      </c>
      <c r="L43" t="s">
        <v>50</v>
      </c>
      <c r="M43" t="s">
        <v>16</v>
      </c>
      <c r="N43" s="21">
        <f>P43+Q43</f>
        <v>0.42821748477161148</v>
      </c>
      <c r="O43" s="16"/>
      <c r="P43" s="17">
        <v>0.42821748477161148</v>
      </c>
    </row>
    <row r="44" spans="1:19" s="12" customFormat="1" x14ac:dyDescent="0.35">
      <c r="A44" s="25" t="s">
        <v>53</v>
      </c>
      <c r="B44" s="25" t="s">
        <v>13</v>
      </c>
      <c r="C44"/>
      <c r="D44" s="26">
        <f>IF(C43="Al",N$44,N$51)</f>
        <v>0.55530426073901928</v>
      </c>
      <c r="E44"/>
      <c r="F44"/>
      <c r="G44"/>
      <c r="H44"/>
      <c r="I44"/>
      <c r="K44"/>
      <c r="L44"/>
      <c r="M44" t="s">
        <v>13</v>
      </c>
      <c r="N44" s="21">
        <f t="shared" ref="N44:N48" si="1">P44+Q44</f>
        <v>0.55530426073901928</v>
      </c>
      <c r="O44" s="15"/>
      <c r="P44" s="17">
        <v>0.55530426073901928</v>
      </c>
    </row>
    <row r="45" spans="1:19" s="12" customFormat="1" x14ac:dyDescent="0.35">
      <c r="A45" s="25" t="s">
        <v>53</v>
      </c>
      <c r="B45" s="25" t="s">
        <v>14</v>
      </c>
      <c r="C45"/>
      <c r="D45" s="26">
        <f>IF(C43="Al",N$45,N$52)</f>
        <v>0.53854280279231548</v>
      </c>
      <c r="E45"/>
      <c r="F45"/>
      <c r="G45"/>
      <c r="H45"/>
      <c r="I45"/>
      <c r="K45"/>
      <c r="L45"/>
      <c r="M45" t="s">
        <v>14</v>
      </c>
      <c r="N45" s="21">
        <f t="shared" si="1"/>
        <v>0.53854280279231548</v>
      </c>
      <c r="O45" s="15"/>
      <c r="P45" s="17">
        <v>0.53854280279231548</v>
      </c>
    </row>
    <row r="46" spans="1:19" s="12" customFormat="1" x14ac:dyDescent="0.35">
      <c r="A46" s="25" t="s">
        <v>53</v>
      </c>
      <c r="B46" s="25" t="s">
        <v>48</v>
      </c>
      <c r="C46"/>
      <c r="D46" s="26">
        <f>IF(C43="Al",N$46,N$53)</f>
        <v>0.46874505158163876</v>
      </c>
      <c r="E46"/>
      <c r="F46"/>
      <c r="G46"/>
      <c r="H46"/>
      <c r="I46"/>
      <c r="K46"/>
      <c r="L46"/>
      <c r="M46" t="s">
        <v>48</v>
      </c>
      <c r="N46" s="21">
        <f t="shared" si="1"/>
        <v>0.46874505158163876</v>
      </c>
      <c r="O46"/>
      <c r="P46" s="17">
        <v>0.46874505158163876</v>
      </c>
    </row>
    <row r="47" spans="1:19" s="12" customFormat="1" x14ac:dyDescent="0.35">
      <c r="A47" s="25" t="s">
        <v>53</v>
      </c>
      <c r="B47" s="25" t="s">
        <v>31</v>
      </c>
      <c r="C47"/>
      <c r="D47" s="26">
        <f>IF(C43="Al",N$47,N$54)</f>
        <v>0.54706713537137552</v>
      </c>
      <c r="E47"/>
      <c r="F47"/>
      <c r="G47"/>
      <c r="H47"/>
      <c r="I47"/>
      <c r="K47"/>
      <c r="L47"/>
      <c r="M47" t="s">
        <v>31</v>
      </c>
      <c r="N47" s="21">
        <f t="shared" si="1"/>
        <v>0.54706713537137552</v>
      </c>
      <c r="O47" s="20"/>
      <c r="P47" s="17">
        <v>0.54706713537137552</v>
      </c>
    </row>
    <row r="48" spans="1:19" s="12" customFormat="1" x14ac:dyDescent="0.35">
      <c r="A48" s="25" t="s">
        <v>53</v>
      </c>
      <c r="B48" s="25" t="s">
        <v>49</v>
      </c>
      <c r="C48"/>
      <c r="D48" s="26">
        <f>IF(C43="Al",N$48,N$55)</f>
        <v>0.50857940615180453</v>
      </c>
      <c r="E48"/>
      <c r="F48"/>
      <c r="G48"/>
      <c r="H48"/>
      <c r="I48"/>
      <c r="K48"/>
      <c r="L48"/>
      <c r="M48" t="s">
        <v>49</v>
      </c>
      <c r="N48" s="21">
        <f t="shared" si="1"/>
        <v>0.50857940615180453</v>
      </c>
      <c r="O48" s="20">
        <v>3.0502119973354</v>
      </c>
      <c r="P48" s="17">
        <v>0.50857940615180453</v>
      </c>
    </row>
    <row r="49" spans="1:19" s="12" customFormat="1" x14ac:dyDescent="0.35">
      <c r="A49" s="25" t="s">
        <v>54</v>
      </c>
      <c r="B49" s="25" t="s">
        <v>16</v>
      </c>
      <c r="C49" t="s">
        <v>27</v>
      </c>
      <c r="D49" s="26">
        <f>IF(C49="Al",N$43,N$50)</f>
        <v>0.42821748477161148</v>
      </c>
      <c r="E49"/>
      <c r="F49"/>
      <c r="G49"/>
      <c r="H49"/>
      <c r="I49"/>
      <c r="K49"/>
      <c r="L49"/>
      <c r="M49"/>
      <c r="N49" s="20">
        <f>SUM(N43:N48)</f>
        <v>3.0464561414077647</v>
      </c>
      <c r="O49" s="15"/>
      <c r="P49" s="15"/>
    </row>
    <row r="50" spans="1:19" s="12" customFormat="1" x14ac:dyDescent="0.35">
      <c r="A50" s="25" t="s">
        <v>54</v>
      </c>
      <c r="B50" s="25" t="s">
        <v>13</v>
      </c>
      <c r="C50"/>
      <c r="D50" s="26">
        <f>IF(C49="Al",N$44,N$51)</f>
        <v>0.55530426073901928</v>
      </c>
      <c r="E50"/>
      <c r="F50"/>
      <c r="G50"/>
      <c r="H50"/>
      <c r="I50"/>
      <c r="K50" t="s">
        <v>28</v>
      </c>
      <c r="L50" t="s">
        <v>50</v>
      </c>
      <c r="M50" t="s">
        <v>16</v>
      </c>
      <c r="N50" s="21">
        <f>P50+Q50</f>
        <v>0.2839220801541476</v>
      </c>
      <c r="O50" s="15"/>
      <c r="P50" s="17">
        <v>0.2839220801541476</v>
      </c>
    </row>
    <row r="51" spans="1:19" s="12" customFormat="1" x14ac:dyDescent="0.35">
      <c r="A51" s="25" t="s">
        <v>54</v>
      </c>
      <c r="B51" s="25" t="s">
        <v>14</v>
      </c>
      <c r="C51"/>
      <c r="D51" s="26">
        <f>IF(C49="Al",N$45,N$52)</f>
        <v>0.53854280279231548</v>
      </c>
      <c r="E51"/>
      <c r="F51"/>
      <c r="G51"/>
      <c r="H51"/>
      <c r="I51"/>
      <c r="K51"/>
      <c r="L51"/>
      <c r="M51" t="s">
        <v>13</v>
      </c>
      <c r="N51" s="21">
        <f t="shared" ref="N51:N55" si="2">P51+Q51</f>
        <v>0.36536529266073814</v>
      </c>
      <c r="O51" s="15"/>
      <c r="P51" s="17">
        <v>0.36536529266073814</v>
      </c>
    </row>
    <row r="52" spans="1:19" s="12" customFormat="1" x14ac:dyDescent="0.35">
      <c r="A52" s="25" t="s">
        <v>54</v>
      </c>
      <c r="B52" s="25" t="s">
        <v>48</v>
      </c>
      <c r="C52"/>
      <c r="D52" s="26">
        <f>IF(C49="Al",N$46,N$53)</f>
        <v>0.46874505158163876</v>
      </c>
      <c r="E52"/>
      <c r="F52"/>
      <c r="G52"/>
      <c r="H52"/>
      <c r="I52"/>
      <c r="K52"/>
      <c r="L52"/>
      <c r="M52" t="s">
        <v>14</v>
      </c>
      <c r="N52" s="21">
        <f t="shared" si="2"/>
        <v>0.35465838380316944</v>
      </c>
      <c r="O52" s="15"/>
      <c r="P52" s="17">
        <v>0.35465838380316944</v>
      </c>
    </row>
    <row r="53" spans="1:19" s="12" customFormat="1" x14ac:dyDescent="0.35">
      <c r="A53" s="25" t="s">
        <v>54</v>
      </c>
      <c r="B53" s="25" t="s">
        <v>31</v>
      </c>
      <c r="C53"/>
      <c r="D53" s="26">
        <f>IF(C49="Al",N$47,N$54)</f>
        <v>0.54706713537137552</v>
      </c>
      <c r="E53"/>
      <c r="F53"/>
      <c r="G53"/>
      <c r="H53"/>
      <c r="I53"/>
      <c r="K53"/>
      <c r="L53"/>
      <c r="M53" t="s">
        <v>48</v>
      </c>
      <c r="N53" s="21">
        <f t="shared" si="2"/>
        <v>0.30996298202151712</v>
      </c>
      <c r="O53" s="20"/>
      <c r="P53" s="17">
        <v>0.30996298202151712</v>
      </c>
    </row>
    <row r="54" spans="1:19" s="12" customFormat="1" x14ac:dyDescent="0.35">
      <c r="A54" s="25" t="s">
        <v>54</v>
      </c>
      <c r="B54" s="25" t="s">
        <v>49</v>
      </c>
      <c r="C54"/>
      <c r="D54" s="26">
        <f>IF(C49="Al",N$48,N$55)</f>
        <v>0.50857940615180453</v>
      </c>
      <c r="E54"/>
      <c r="F54"/>
      <c r="G54"/>
      <c r="H54"/>
      <c r="I54"/>
      <c r="K54" s="6"/>
      <c r="L54" s="6"/>
      <c r="M54" t="s">
        <v>31</v>
      </c>
      <c r="N54" s="21">
        <f t="shared" si="2"/>
        <v>0.36010478236927446</v>
      </c>
      <c r="P54" s="17">
        <v>0.36010478236927446</v>
      </c>
    </row>
    <row r="55" spans="1:19" s="12" customFormat="1" x14ac:dyDescent="0.35">
      <c r="A55" s="25" t="s">
        <v>55</v>
      </c>
      <c r="B55" s="25" t="s">
        <v>16</v>
      </c>
      <c r="C55" t="s">
        <v>28</v>
      </c>
      <c r="D55" s="26">
        <f>IF(C55="Al",N$43,N$50)</f>
        <v>0.2839220801541476</v>
      </c>
      <c r="E55"/>
      <c r="F55"/>
      <c r="G55"/>
      <c r="H55"/>
      <c r="I55"/>
      <c r="K55"/>
      <c r="L55"/>
      <c r="M55" t="s">
        <v>49</v>
      </c>
      <c r="N55" s="21">
        <f t="shared" si="2"/>
        <v>0.33549353305859436</v>
      </c>
      <c r="O55" s="20">
        <v>2.0119239581516735</v>
      </c>
      <c r="P55" s="17">
        <v>0.33549353305859436</v>
      </c>
    </row>
    <row r="56" spans="1:19" s="12" customFormat="1" x14ac:dyDescent="0.35">
      <c r="A56" s="25" t="s">
        <v>55</v>
      </c>
      <c r="B56" s="25" t="s">
        <v>13</v>
      </c>
      <c r="C56"/>
      <c r="D56" s="26">
        <f>IF(C55="Al",N$44,N$51)</f>
        <v>0.36536529266073814</v>
      </c>
      <c r="E56"/>
      <c r="F56"/>
      <c r="G56"/>
      <c r="H56"/>
      <c r="I56"/>
      <c r="J56"/>
      <c r="K56"/>
      <c r="L56"/>
      <c r="M56"/>
      <c r="N56"/>
      <c r="O56"/>
      <c r="P56"/>
      <c r="S56"/>
    </row>
    <row r="57" spans="1:19" s="12" customFormat="1" x14ac:dyDescent="0.35">
      <c r="A57" s="25" t="s">
        <v>55</v>
      </c>
      <c r="B57" s="25" t="s">
        <v>14</v>
      </c>
      <c r="C57"/>
      <c r="D57" s="26">
        <f>IF(C55="Al",N$45,N$52)</f>
        <v>0.35465838380316944</v>
      </c>
      <c r="E57"/>
      <c r="F57"/>
      <c r="G57"/>
      <c r="H57"/>
      <c r="I57"/>
      <c r="J57"/>
      <c r="K57"/>
      <c r="L57"/>
      <c r="M57"/>
      <c r="N57"/>
      <c r="O57"/>
      <c r="P57"/>
      <c r="S57"/>
    </row>
    <row r="58" spans="1:19" s="12" customFormat="1" x14ac:dyDescent="0.35">
      <c r="A58" s="25" t="s">
        <v>55</v>
      </c>
      <c r="B58" s="25" t="s">
        <v>48</v>
      </c>
      <c r="C58"/>
      <c r="D58" s="26">
        <f>IF(C55="Al",N$46,N$53)</f>
        <v>0.30996298202151712</v>
      </c>
      <c r="E58"/>
      <c r="F58"/>
      <c r="G58"/>
      <c r="H58"/>
      <c r="I58"/>
      <c r="J58"/>
      <c r="K58"/>
      <c r="L58"/>
      <c r="M58"/>
      <c r="N58"/>
      <c r="O58"/>
      <c r="P58"/>
      <c r="S58"/>
    </row>
    <row r="59" spans="1:19" s="12" customFormat="1" x14ac:dyDescent="0.35">
      <c r="A59" s="25" t="s">
        <v>55</v>
      </c>
      <c r="B59" s="25" t="s">
        <v>31</v>
      </c>
      <c r="C59"/>
      <c r="D59" s="26">
        <f>IF(C55="Al",N$47,N$54)</f>
        <v>0.36010478236927446</v>
      </c>
      <c r="E59"/>
      <c r="F59"/>
      <c r="G59"/>
      <c r="H59"/>
      <c r="I59"/>
      <c r="J59"/>
      <c r="K59"/>
      <c r="L59"/>
      <c r="M59"/>
      <c r="N59"/>
      <c r="O59"/>
      <c r="P59"/>
      <c r="S59"/>
    </row>
    <row r="60" spans="1:19" s="12" customFormat="1" x14ac:dyDescent="0.35">
      <c r="A60" s="25" t="s">
        <v>55</v>
      </c>
      <c r="B60" s="25" t="s">
        <v>49</v>
      </c>
      <c r="C60"/>
      <c r="D60" s="26">
        <f>IF(C55="Al",N$48,N$55)</f>
        <v>0.33549353305859436</v>
      </c>
      <c r="E60"/>
      <c r="F60"/>
      <c r="G60"/>
      <c r="H60"/>
      <c r="I60"/>
      <c r="J60"/>
      <c r="K60"/>
      <c r="L60"/>
      <c r="M60"/>
      <c r="N60"/>
      <c r="O60"/>
      <c r="P60"/>
      <c r="S60"/>
    </row>
    <row r="61" spans="1:19" s="12" customFormat="1" x14ac:dyDescent="0.35">
      <c r="A61" s="25" t="s">
        <v>56</v>
      </c>
      <c r="B61" s="25" t="s">
        <v>16</v>
      </c>
      <c r="C61" t="s">
        <v>27</v>
      </c>
      <c r="D61" s="26">
        <f>IF(C61="Al",N$43,N$50)</f>
        <v>0.42821748477161148</v>
      </c>
      <c r="E61"/>
      <c r="F61"/>
      <c r="G61"/>
      <c r="H61"/>
      <c r="I61"/>
      <c r="J61"/>
      <c r="K61"/>
      <c r="L61"/>
      <c r="M61"/>
      <c r="N61"/>
      <c r="O61"/>
      <c r="P61"/>
      <c r="S61"/>
    </row>
    <row r="62" spans="1:19" s="12" customFormat="1" x14ac:dyDescent="0.35">
      <c r="A62" s="25" t="s">
        <v>56</v>
      </c>
      <c r="B62" s="25" t="s">
        <v>13</v>
      </c>
      <c r="C62"/>
      <c r="D62" s="26">
        <f>IF(C61="Al",N$44,N$51)</f>
        <v>0.55530426073901928</v>
      </c>
      <c r="E62"/>
      <c r="F62"/>
      <c r="G62"/>
      <c r="H62"/>
      <c r="I62"/>
      <c r="J62"/>
      <c r="K62"/>
      <c r="L62"/>
      <c r="M62"/>
      <c r="N62"/>
      <c r="O62"/>
      <c r="P62"/>
      <c r="S62"/>
    </row>
    <row r="63" spans="1:19" s="12" customFormat="1" x14ac:dyDescent="0.35">
      <c r="A63" s="25" t="s">
        <v>56</v>
      </c>
      <c r="B63" s="25" t="s">
        <v>14</v>
      </c>
      <c r="C63"/>
      <c r="D63" s="26">
        <f>IF(C61="Al",N$45,N$52)</f>
        <v>0.53854280279231548</v>
      </c>
      <c r="E63"/>
      <c r="F63"/>
      <c r="G63"/>
      <c r="H63"/>
      <c r="I63"/>
      <c r="J63"/>
      <c r="K63"/>
      <c r="L63"/>
      <c r="M63"/>
      <c r="N63"/>
      <c r="O63"/>
      <c r="P63"/>
      <c r="S63"/>
    </row>
    <row r="64" spans="1:19" s="12" customFormat="1" x14ac:dyDescent="0.35">
      <c r="A64" s="25" t="s">
        <v>56</v>
      </c>
      <c r="B64" s="25" t="s">
        <v>48</v>
      </c>
      <c r="C64"/>
      <c r="D64" s="26">
        <f>IF(C61="Al",N$46,N$53)</f>
        <v>0.46874505158163876</v>
      </c>
      <c r="E64"/>
      <c r="F64"/>
      <c r="G64"/>
      <c r="H64"/>
      <c r="I64"/>
      <c r="J64"/>
      <c r="K64"/>
      <c r="L64"/>
      <c r="M64"/>
      <c r="N64"/>
      <c r="O64"/>
      <c r="P64"/>
      <c r="S64"/>
    </row>
    <row r="65" spans="1:19" s="12" customFormat="1" x14ac:dyDescent="0.35">
      <c r="A65" s="25" t="s">
        <v>56</v>
      </c>
      <c r="B65" s="25" t="s">
        <v>31</v>
      </c>
      <c r="C65"/>
      <c r="D65" s="26">
        <f>IF(C61="Al",N$47,N$54)</f>
        <v>0.54706713537137552</v>
      </c>
      <c r="E65"/>
      <c r="F65"/>
      <c r="G65"/>
      <c r="H65"/>
      <c r="I65"/>
      <c r="J65"/>
      <c r="K65"/>
      <c r="L65"/>
      <c r="M65"/>
      <c r="N65"/>
      <c r="O65"/>
      <c r="P65"/>
      <c r="S65"/>
    </row>
    <row r="66" spans="1:19" s="12" customFormat="1" x14ac:dyDescent="0.35">
      <c r="A66" s="25" t="s">
        <v>56</v>
      </c>
      <c r="B66" s="25" t="s">
        <v>49</v>
      </c>
      <c r="C66"/>
      <c r="D66" s="26">
        <f>IF(C61="Al",N$48,N$55)</f>
        <v>0.50857940615180453</v>
      </c>
      <c r="E66"/>
      <c r="F66"/>
      <c r="G66"/>
      <c r="H66"/>
      <c r="I66"/>
      <c r="J66"/>
      <c r="K66"/>
      <c r="L66"/>
      <c r="M66"/>
      <c r="N66"/>
      <c r="O66"/>
      <c r="P66"/>
      <c r="S66"/>
    </row>
    <row r="67" spans="1:19" s="12" customFormat="1" x14ac:dyDescent="0.35">
      <c r="A67" s="25" t="s">
        <v>57</v>
      </c>
      <c r="B67" s="25" t="s">
        <v>16</v>
      </c>
      <c r="C67" t="s">
        <v>27</v>
      </c>
      <c r="D67" s="26">
        <f>IF(C67="Al",N$43,N$50)</f>
        <v>0.42821748477161148</v>
      </c>
      <c r="E67"/>
      <c r="F67"/>
      <c r="G67"/>
      <c r="H67"/>
      <c r="I67"/>
      <c r="J67"/>
      <c r="K67"/>
      <c r="L67"/>
      <c r="M67"/>
      <c r="N67"/>
      <c r="O67"/>
      <c r="P67"/>
      <c r="S67"/>
    </row>
    <row r="68" spans="1:19" s="12" customFormat="1" x14ac:dyDescent="0.35">
      <c r="A68" s="25" t="s">
        <v>57</v>
      </c>
      <c r="B68" s="25" t="s">
        <v>13</v>
      </c>
      <c r="C68"/>
      <c r="D68" s="26">
        <f>IF(C67="Al",N$44,N$51)</f>
        <v>0.55530426073901928</v>
      </c>
      <c r="E68"/>
      <c r="F68"/>
      <c r="G68"/>
      <c r="H68"/>
      <c r="I68"/>
      <c r="J68"/>
      <c r="K68"/>
      <c r="L68"/>
      <c r="M68"/>
      <c r="N68"/>
      <c r="O68"/>
      <c r="P68"/>
      <c r="S68"/>
    </row>
    <row r="69" spans="1:19" s="12" customFormat="1" x14ac:dyDescent="0.35">
      <c r="A69" s="25" t="s">
        <v>57</v>
      </c>
      <c r="B69" s="25" t="s">
        <v>14</v>
      </c>
      <c r="C69"/>
      <c r="D69" s="26">
        <f>IF(C67="Al",N$45,N$52)</f>
        <v>0.53854280279231548</v>
      </c>
      <c r="E69"/>
      <c r="F69"/>
      <c r="G69"/>
      <c r="H69"/>
      <c r="I69"/>
      <c r="J69"/>
      <c r="K69"/>
      <c r="L69"/>
      <c r="M69"/>
      <c r="N69"/>
      <c r="O69"/>
      <c r="P69"/>
      <c r="S69"/>
    </row>
    <row r="70" spans="1:19" s="12" customFormat="1" x14ac:dyDescent="0.35">
      <c r="A70" s="25" t="s">
        <v>57</v>
      </c>
      <c r="B70" s="25" t="s">
        <v>48</v>
      </c>
      <c r="C70"/>
      <c r="D70" s="26">
        <f>IF(C67="Al",N$46,N$53)</f>
        <v>0.46874505158163876</v>
      </c>
      <c r="E70"/>
      <c r="F70"/>
      <c r="G70"/>
      <c r="H70"/>
      <c r="I70"/>
      <c r="J70"/>
      <c r="K70"/>
      <c r="L70"/>
      <c r="M70"/>
      <c r="N70"/>
      <c r="O70"/>
      <c r="P70"/>
      <c r="S70"/>
    </row>
    <row r="71" spans="1:19" s="12" customFormat="1" x14ac:dyDescent="0.35">
      <c r="A71" s="25" t="s">
        <v>57</v>
      </c>
      <c r="B71" s="25" t="s">
        <v>31</v>
      </c>
      <c r="C71"/>
      <c r="D71" s="26">
        <f>IF(C67="Al",N$47,N$54)</f>
        <v>0.54706713537137552</v>
      </c>
      <c r="E71"/>
      <c r="F71"/>
      <c r="G71"/>
      <c r="H71"/>
      <c r="I71"/>
      <c r="J71"/>
      <c r="K71"/>
      <c r="L71"/>
      <c r="M71"/>
      <c r="N71"/>
      <c r="O71"/>
      <c r="P71"/>
      <c r="S71"/>
    </row>
    <row r="72" spans="1:19" s="12" customFormat="1" x14ac:dyDescent="0.35">
      <c r="A72" s="25" t="s">
        <v>57</v>
      </c>
      <c r="B72" s="25" t="s">
        <v>49</v>
      </c>
      <c r="C72"/>
      <c r="D72" s="26">
        <f>IF(C67="Al",N$48,N$55)</f>
        <v>0.50857940615180453</v>
      </c>
      <c r="E72"/>
      <c r="F72"/>
      <c r="G72"/>
      <c r="H72"/>
      <c r="I72"/>
      <c r="J72"/>
      <c r="K72"/>
      <c r="L72"/>
      <c r="M72"/>
      <c r="N72"/>
      <c r="O72"/>
      <c r="P72"/>
      <c r="S72"/>
    </row>
    <row r="73" spans="1:19" s="12" customFormat="1" x14ac:dyDescent="0.35">
      <c r="A73" s="25" t="s">
        <v>58</v>
      </c>
      <c r="B73" s="25" t="s">
        <v>16</v>
      </c>
      <c r="C73" t="s">
        <v>28</v>
      </c>
      <c r="D73" s="26">
        <f>IF(C73="Al",N$43,N$50)</f>
        <v>0.2839220801541476</v>
      </c>
      <c r="E73"/>
      <c r="F73"/>
      <c r="G73"/>
      <c r="H73"/>
      <c r="I73"/>
      <c r="J73"/>
      <c r="K73"/>
      <c r="L73"/>
      <c r="M73"/>
      <c r="N73"/>
      <c r="O73"/>
      <c r="P73"/>
      <c r="S73"/>
    </row>
    <row r="74" spans="1:19" s="12" customFormat="1" x14ac:dyDescent="0.35">
      <c r="A74" s="25" t="s">
        <v>58</v>
      </c>
      <c r="B74" s="25" t="s">
        <v>13</v>
      </c>
      <c r="C74"/>
      <c r="D74" s="26">
        <f>IF(C73="Al",N$44,N$51)</f>
        <v>0.36536529266073814</v>
      </c>
      <c r="E74"/>
      <c r="F74"/>
      <c r="G74"/>
      <c r="H74"/>
      <c r="I74"/>
      <c r="J74"/>
      <c r="K74"/>
      <c r="L74"/>
      <c r="M74"/>
      <c r="N74"/>
      <c r="O74"/>
      <c r="P74"/>
      <c r="S74"/>
    </row>
    <row r="75" spans="1:19" s="12" customFormat="1" x14ac:dyDescent="0.35">
      <c r="A75" s="25" t="s">
        <v>58</v>
      </c>
      <c r="B75" s="25" t="s">
        <v>14</v>
      </c>
      <c r="C75"/>
      <c r="D75" s="26">
        <f>IF(C73="Al",N$45,N$52)</f>
        <v>0.35465838380316944</v>
      </c>
      <c r="E75"/>
      <c r="F75"/>
      <c r="G75"/>
      <c r="H75"/>
      <c r="I75"/>
      <c r="J75"/>
      <c r="K75"/>
      <c r="L75"/>
      <c r="M75"/>
      <c r="N75"/>
      <c r="O75"/>
      <c r="P75"/>
      <c r="S75"/>
    </row>
    <row r="76" spans="1:19" s="12" customFormat="1" x14ac:dyDescent="0.35">
      <c r="A76" s="25" t="s">
        <v>58</v>
      </c>
      <c r="B76" s="25" t="s">
        <v>48</v>
      </c>
      <c r="C76"/>
      <c r="D76" s="26">
        <f>IF(C73="Al",N$46,N$53)</f>
        <v>0.30996298202151712</v>
      </c>
      <c r="E76"/>
      <c r="F76"/>
      <c r="G76"/>
      <c r="H76"/>
      <c r="I76"/>
      <c r="J76"/>
      <c r="K76" s="6"/>
      <c r="L76" s="6"/>
      <c r="M76" s="6"/>
      <c r="N76" s="6"/>
      <c r="O76" s="6"/>
      <c r="P76" s="6"/>
      <c r="S76" s="6"/>
    </row>
    <row r="77" spans="1:19" s="12" customFormat="1" x14ac:dyDescent="0.35">
      <c r="A77" s="25" t="s">
        <v>58</v>
      </c>
      <c r="B77" s="25" t="s">
        <v>31</v>
      </c>
      <c r="C77"/>
      <c r="D77" s="26">
        <f>IF(C73="Al",N$47,N$54)</f>
        <v>0.36010478236927446</v>
      </c>
      <c r="E77"/>
      <c r="F77"/>
      <c r="G77"/>
      <c r="H77"/>
      <c r="I77"/>
      <c r="J77"/>
      <c r="K77" s="6"/>
      <c r="L77" s="6"/>
      <c r="M77" s="6"/>
      <c r="N77" s="6"/>
      <c r="O77" s="6"/>
      <c r="P77" s="6"/>
      <c r="S77" s="6"/>
    </row>
    <row r="78" spans="1:19" s="12" customFormat="1" x14ac:dyDescent="0.35">
      <c r="A78" s="25" t="s">
        <v>58</v>
      </c>
      <c r="B78" s="25" t="s">
        <v>49</v>
      </c>
      <c r="C78"/>
      <c r="D78" s="26">
        <f>IF(C73="Al",N$48,N$55)</f>
        <v>0.33549353305859436</v>
      </c>
      <c r="E78"/>
      <c r="F78"/>
      <c r="G78"/>
      <c r="H78"/>
      <c r="I78"/>
      <c r="J78"/>
      <c r="K78" s="6"/>
      <c r="L78" s="6"/>
      <c r="M78" s="6"/>
      <c r="N78" s="6"/>
      <c r="O78" s="6"/>
      <c r="P78" s="6"/>
      <c r="S78" s="6"/>
    </row>
    <row r="79" spans="1:19" s="12" customFormat="1" x14ac:dyDescent="0.35">
      <c r="A79" s="25" t="s">
        <v>59</v>
      </c>
      <c r="B79" s="25" t="s">
        <v>16</v>
      </c>
      <c r="C79" t="s">
        <v>27</v>
      </c>
      <c r="D79" s="26">
        <f>IF(C79="Al",N$43,N$50)</f>
        <v>0.42821748477161148</v>
      </c>
      <c r="E79"/>
      <c r="F79"/>
      <c r="G79"/>
      <c r="H79"/>
      <c r="I79"/>
      <c r="K79" s="6"/>
      <c r="L79" s="6"/>
      <c r="M79" s="6"/>
      <c r="N79" s="19"/>
      <c r="O79" s="36"/>
    </row>
    <row r="80" spans="1:19" s="12" customFormat="1" x14ac:dyDescent="0.35">
      <c r="A80" s="25" t="s">
        <v>59</v>
      </c>
      <c r="B80" s="25" t="s">
        <v>13</v>
      </c>
      <c r="C80"/>
      <c r="D80" s="26">
        <f>IF(C79="Al",N$44,N$51)</f>
        <v>0.55530426073901928</v>
      </c>
      <c r="E80"/>
      <c r="F80"/>
      <c r="G80"/>
      <c r="H80"/>
      <c r="I80"/>
      <c r="K80" s="6"/>
      <c r="L80" s="6"/>
      <c r="M80" s="6"/>
      <c r="N80" s="19"/>
    </row>
    <row r="81" spans="1:19" s="12" customFormat="1" x14ac:dyDescent="0.35">
      <c r="A81" s="25" t="s">
        <v>59</v>
      </c>
      <c r="B81" s="25" t="s">
        <v>14</v>
      </c>
      <c r="C81"/>
      <c r="D81" s="26">
        <f>IF(C79="Al",N$45,N$52)</f>
        <v>0.53854280279231548</v>
      </c>
      <c r="E81"/>
      <c r="F81"/>
      <c r="G81"/>
      <c r="H81"/>
      <c r="I81"/>
      <c r="K81" s="6"/>
      <c r="L81" s="6"/>
      <c r="M81" s="6"/>
      <c r="N81" s="19"/>
    </row>
    <row r="82" spans="1:19" s="12" customFormat="1" x14ac:dyDescent="0.35">
      <c r="A82" s="25" t="s">
        <v>59</v>
      </c>
      <c r="B82" s="25" t="s">
        <v>48</v>
      </c>
      <c r="C82"/>
      <c r="D82" s="26">
        <f>IF(C79="Al",N$46,N$53)</f>
        <v>0.46874505158163876</v>
      </c>
      <c r="E82"/>
      <c r="F82"/>
      <c r="G82"/>
      <c r="H82"/>
      <c r="I82"/>
      <c r="K82" s="6"/>
      <c r="L82" s="6"/>
      <c r="M82" s="6"/>
      <c r="N82" s="19"/>
      <c r="O82" s="6"/>
    </row>
    <row r="83" spans="1:19" s="12" customFormat="1" x14ac:dyDescent="0.35">
      <c r="A83" s="25" t="s">
        <v>59</v>
      </c>
      <c r="B83" s="25" t="s">
        <v>31</v>
      </c>
      <c r="C83"/>
      <c r="D83" s="26">
        <f>IF(C79="Al",N$47,N$54)</f>
        <v>0.54706713537137552</v>
      </c>
      <c r="E83"/>
      <c r="F83"/>
      <c r="G83"/>
      <c r="H83"/>
      <c r="I83"/>
      <c r="K83" s="6"/>
      <c r="L83" s="6"/>
      <c r="M83" s="6"/>
      <c r="N83" s="19"/>
      <c r="O83" s="21"/>
    </row>
    <row r="84" spans="1:19" s="12" customFormat="1" x14ac:dyDescent="0.35">
      <c r="A84" s="25" t="s">
        <v>59</v>
      </c>
      <c r="B84" s="25" t="s">
        <v>49</v>
      </c>
      <c r="C84"/>
      <c r="D84" s="26">
        <f>IF(C79="Al",N$48,N$55)</f>
        <v>0.50857940615180453</v>
      </c>
      <c r="E84"/>
      <c r="F84"/>
      <c r="G84"/>
      <c r="H84"/>
      <c r="I84"/>
      <c r="K84" s="6"/>
      <c r="L84" s="6"/>
      <c r="M84" s="6"/>
      <c r="N84" s="19"/>
      <c r="O84" s="21"/>
    </row>
    <row r="85" spans="1:19" s="12" customFormat="1" x14ac:dyDescent="0.35">
      <c r="A85" s="25" t="s">
        <v>60</v>
      </c>
      <c r="B85" s="25" t="s">
        <v>16</v>
      </c>
      <c r="C85" t="s">
        <v>27</v>
      </c>
      <c r="D85" s="26">
        <f>IF(C85="Al",N$43,N$50)</f>
        <v>0.42821748477161148</v>
      </c>
      <c r="E85"/>
      <c r="F85"/>
      <c r="G85"/>
      <c r="H85"/>
      <c r="I85"/>
      <c r="K85" s="6"/>
      <c r="L85" s="6"/>
      <c r="M85" s="6"/>
    </row>
    <row r="86" spans="1:19" s="12" customFormat="1" x14ac:dyDescent="0.35">
      <c r="A86" s="25" t="s">
        <v>60</v>
      </c>
      <c r="B86" s="25" t="s">
        <v>13</v>
      </c>
      <c r="C86"/>
      <c r="D86" s="26">
        <f>IF(C85="Al",N$44,N$51)</f>
        <v>0.55530426073901928</v>
      </c>
      <c r="E86"/>
      <c r="F86"/>
      <c r="G86"/>
      <c r="H86"/>
      <c r="I86"/>
      <c r="K86" s="6"/>
      <c r="L86" s="6"/>
      <c r="M86" s="6"/>
      <c r="N86" s="19"/>
    </row>
    <row r="87" spans="1:19" s="12" customFormat="1" x14ac:dyDescent="0.35">
      <c r="A87" s="25" t="s">
        <v>60</v>
      </c>
      <c r="B87" s="25" t="s">
        <v>14</v>
      </c>
      <c r="C87"/>
      <c r="D87" s="26">
        <f>IF(C85="Al",N$45,N$52)</f>
        <v>0.53854280279231548</v>
      </c>
      <c r="E87"/>
      <c r="F87"/>
      <c r="G87"/>
      <c r="H87"/>
      <c r="I87"/>
      <c r="K87" s="6"/>
      <c r="L87" s="6"/>
      <c r="M87" s="6"/>
      <c r="N87" s="19"/>
    </row>
    <row r="88" spans="1:19" s="12" customFormat="1" x14ac:dyDescent="0.35">
      <c r="A88" s="25" t="s">
        <v>60</v>
      </c>
      <c r="B88" s="25" t="s">
        <v>48</v>
      </c>
      <c r="C88"/>
      <c r="D88" s="26">
        <f>IF(C85="Al",N$46,N$53)</f>
        <v>0.46874505158163876</v>
      </c>
      <c r="E88"/>
      <c r="F88"/>
      <c r="G88"/>
      <c r="H88"/>
      <c r="I88"/>
      <c r="K88" s="6"/>
      <c r="L88" s="6"/>
      <c r="M88" s="6"/>
      <c r="N88" s="19"/>
    </row>
    <row r="89" spans="1:19" s="12" customFormat="1" x14ac:dyDescent="0.35">
      <c r="A89" s="25" t="s">
        <v>60</v>
      </c>
      <c r="B89" s="25" t="s">
        <v>31</v>
      </c>
      <c r="C89"/>
      <c r="D89" s="26">
        <f>IF(C85="Al",N$47,N$54)</f>
        <v>0.54706713537137552</v>
      </c>
      <c r="E89"/>
      <c r="F89"/>
      <c r="G89"/>
      <c r="H89"/>
      <c r="I89"/>
      <c r="K89" s="6"/>
      <c r="L89" s="6"/>
      <c r="M89" s="6"/>
      <c r="N89" s="19"/>
      <c r="O89" s="21"/>
    </row>
    <row r="90" spans="1:19" s="12" customFormat="1" x14ac:dyDescent="0.35">
      <c r="A90" s="25" t="s">
        <v>60</v>
      </c>
      <c r="B90" s="25" t="s">
        <v>49</v>
      </c>
      <c r="C90"/>
      <c r="D90" s="26">
        <f>IF(C85="Al",N$48,N$55)</f>
        <v>0.50857940615180453</v>
      </c>
      <c r="E90"/>
      <c r="F90"/>
      <c r="G90"/>
      <c r="H90"/>
      <c r="I90"/>
      <c r="K90" s="6"/>
      <c r="L90" s="6"/>
      <c r="M90" s="6"/>
      <c r="N90" s="19"/>
    </row>
    <row r="91" spans="1:19" s="12" customFormat="1" x14ac:dyDescent="0.35">
      <c r="A91" s="25" t="s">
        <v>61</v>
      </c>
      <c r="B91" s="25" t="s">
        <v>16</v>
      </c>
      <c r="C91" t="s">
        <v>28</v>
      </c>
      <c r="D91" s="26">
        <f>IF(C91="Al",N$43,N$50)</f>
        <v>0.2839220801541476</v>
      </c>
      <c r="E91"/>
      <c r="F91"/>
      <c r="G91"/>
      <c r="H91"/>
      <c r="I91"/>
      <c r="K91" s="6"/>
      <c r="L91" s="6"/>
      <c r="M91" s="6"/>
      <c r="N91" s="19"/>
      <c r="O91" s="21"/>
    </row>
    <row r="92" spans="1:19" s="12" customFormat="1" x14ac:dyDescent="0.35">
      <c r="A92" s="25" t="s">
        <v>61</v>
      </c>
      <c r="B92" s="25" t="s">
        <v>13</v>
      </c>
      <c r="C92"/>
      <c r="D92" s="26">
        <f>IF(C91="Al",N$44,N$51)</f>
        <v>0.36536529266073814</v>
      </c>
      <c r="E92"/>
      <c r="F92"/>
      <c r="G92"/>
      <c r="H92"/>
      <c r="I92"/>
      <c r="J92"/>
      <c r="K92" s="6"/>
      <c r="L92" s="6"/>
      <c r="M92" s="6"/>
      <c r="N92" s="6"/>
      <c r="O92" s="6"/>
      <c r="P92" s="6"/>
      <c r="S92" s="6"/>
    </row>
    <row r="93" spans="1:19" s="12" customFormat="1" x14ac:dyDescent="0.35">
      <c r="A93" s="25" t="s">
        <v>61</v>
      </c>
      <c r="B93" s="25" t="s">
        <v>14</v>
      </c>
      <c r="C93"/>
      <c r="D93" s="26">
        <f>IF(C91="Al",N$45,N$52)</f>
        <v>0.35465838380316944</v>
      </c>
      <c r="E93"/>
      <c r="F93"/>
      <c r="G93"/>
      <c r="H93"/>
      <c r="I93"/>
      <c r="J93"/>
      <c r="K93" s="6"/>
      <c r="L93" s="6"/>
      <c r="M93" s="6"/>
      <c r="N93" s="6"/>
      <c r="O93" s="6"/>
      <c r="P93" s="6"/>
      <c r="S93" s="6"/>
    </row>
    <row r="94" spans="1:19" s="12" customFormat="1" x14ac:dyDescent="0.35">
      <c r="A94" s="25" t="s">
        <v>61</v>
      </c>
      <c r="B94" s="25" t="s">
        <v>48</v>
      </c>
      <c r="C94"/>
      <c r="D94" s="26">
        <f>IF(C91="Al",N$46,N$53)</f>
        <v>0.30996298202151712</v>
      </c>
      <c r="E94"/>
      <c r="F94"/>
      <c r="G94"/>
      <c r="H94"/>
      <c r="I94"/>
      <c r="J94"/>
      <c r="K94" s="6"/>
      <c r="L94" s="6"/>
      <c r="M94" s="6"/>
      <c r="N94" s="6"/>
      <c r="O94" s="6"/>
      <c r="P94" s="6"/>
      <c r="S94" s="6"/>
    </row>
    <row r="95" spans="1:19" s="12" customFormat="1" x14ac:dyDescent="0.35">
      <c r="A95" s="25" t="s">
        <v>61</v>
      </c>
      <c r="B95" s="25" t="s">
        <v>31</v>
      </c>
      <c r="C95"/>
      <c r="D95" s="26">
        <f>IF(C91="Al",N$47,N$54)</f>
        <v>0.36010478236927446</v>
      </c>
      <c r="E95"/>
      <c r="F95"/>
      <c r="G95"/>
      <c r="H95"/>
      <c r="I95"/>
      <c r="J95"/>
      <c r="K95" s="6"/>
      <c r="L95" s="6"/>
      <c r="M95" s="6"/>
      <c r="N95" s="6"/>
      <c r="O95" s="6"/>
      <c r="P95" s="6"/>
      <c r="S95" s="6"/>
    </row>
    <row r="96" spans="1:19" s="12" customFormat="1" x14ac:dyDescent="0.35">
      <c r="A96" s="25" t="s">
        <v>61</v>
      </c>
      <c r="B96" s="25" t="s">
        <v>49</v>
      </c>
      <c r="C96"/>
      <c r="D96" s="26">
        <f>IF(C91="Al",N$48,N$55)</f>
        <v>0.33549353305859436</v>
      </c>
      <c r="E96"/>
      <c r="F96"/>
      <c r="G96"/>
      <c r="H96"/>
      <c r="I96"/>
      <c r="J96"/>
      <c r="K96" s="6"/>
      <c r="L96" s="6"/>
      <c r="M96" s="6"/>
      <c r="N96" s="6"/>
      <c r="O96" s="6"/>
      <c r="P96" s="6"/>
      <c r="S96" s="6"/>
    </row>
    <row r="97" spans="1:19" s="12" customFormat="1" x14ac:dyDescent="0.35">
      <c r="A97" s="25" t="s">
        <v>62</v>
      </c>
      <c r="B97" s="25" t="s">
        <v>16</v>
      </c>
      <c r="C97" t="s">
        <v>27</v>
      </c>
      <c r="D97" s="26">
        <f>IF(C97="Al",N$43,N$50)</f>
        <v>0.42821748477161148</v>
      </c>
      <c r="E97"/>
      <c r="F97"/>
      <c r="G97"/>
      <c r="H97"/>
      <c r="I97"/>
      <c r="J97"/>
      <c r="K97" s="6"/>
      <c r="L97" s="6"/>
      <c r="M97" s="6"/>
      <c r="N97" s="6"/>
      <c r="O97" s="6"/>
      <c r="P97" s="6"/>
      <c r="S97" s="6"/>
    </row>
    <row r="98" spans="1:19" s="12" customFormat="1" x14ac:dyDescent="0.35">
      <c r="A98" s="25" t="s">
        <v>62</v>
      </c>
      <c r="B98" s="25" t="s">
        <v>13</v>
      </c>
      <c r="C98"/>
      <c r="D98" s="26">
        <f>IF(C97="Al",N$44,N$51)</f>
        <v>0.55530426073901928</v>
      </c>
      <c r="E98"/>
      <c r="F98"/>
      <c r="G98"/>
      <c r="H98"/>
      <c r="I98"/>
      <c r="J98"/>
      <c r="K98" s="6"/>
      <c r="L98" s="6"/>
      <c r="M98" s="6"/>
      <c r="N98" s="6"/>
      <c r="O98" s="6"/>
      <c r="P98" s="6"/>
      <c r="S98" s="6"/>
    </row>
    <row r="99" spans="1:19" s="12" customFormat="1" x14ac:dyDescent="0.35">
      <c r="A99" s="25" t="s">
        <v>62</v>
      </c>
      <c r="B99" s="25" t="s">
        <v>14</v>
      </c>
      <c r="C99"/>
      <c r="D99" s="26">
        <f>IF(C97="Al",N$45,N$52)</f>
        <v>0.53854280279231548</v>
      </c>
      <c r="E99"/>
      <c r="F99"/>
      <c r="G99"/>
      <c r="H99"/>
      <c r="I99"/>
      <c r="J99"/>
      <c r="K99" s="6"/>
      <c r="L99" s="6"/>
      <c r="M99" s="6"/>
      <c r="N99" s="6"/>
      <c r="O99" s="6"/>
      <c r="P99" s="6"/>
      <c r="S99" s="6"/>
    </row>
    <row r="100" spans="1:19" s="12" customFormat="1" x14ac:dyDescent="0.35">
      <c r="A100" s="25" t="s">
        <v>62</v>
      </c>
      <c r="B100" s="25" t="s">
        <v>48</v>
      </c>
      <c r="C100"/>
      <c r="D100" s="26">
        <f>IF(C97="Al",N$46,N$53)</f>
        <v>0.46874505158163876</v>
      </c>
      <c r="E100"/>
      <c r="F100"/>
      <c r="G100"/>
      <c r="H100"/>
      <c r="I100"/>
      <c r="J100"/>
      <c r="K100" s="6"/>
      <c r="L100" s="6"/>
      <c r="M100" s="6"/>
      <c r="N100" s="6"/>
      <c r="O100" s="6"/>
      <c r="P100" s="6"/>
      <c r="S100" s="6"/>
    </row>
    <row r="101" spans="1:19" s="12" customFormat="1" x14ac:dyDescent="0.35">
      <c r="A101" s="25" t="s">
        <v>62</v>
      </c>
      <c r="B101" s="25" t="s">
        <v>31</v>
      </c>
      <c r="C101"/>
      <c r="D101" s="26">
        <f>IF(C97="Al",N$47,N$54)</f>
        <v>0.54706713537137552</v>
      </c>
      <c r="E101"/>
      <c r="F101"/>
      <c r="G101"/>
      <c r="H101"/>
      <c r="I101"/>
      <c r="J101"/>
      <c r="K101" s="6"/>
      <c r="L101" s="6"/>
      <c r="M101" s="6"/>
      <c r="N101" s="6"/>
      <c r="O101" s="6"/>
      <c r="P101" s="6"/>
      <c r="S101" s="6"/>
    </row>
    <row r="102" spans="1:19" s="12" customFormat="1" x14ac:dyDescent="0.35">
      <c r="A102" s="25" t="s">
        <v>62</v>
      </c>
      <c r="B102" s="25" t="s">
        <v>49</v>
      </c>
      <c r="C102"/>
      <c r="D102" s="26">
        <f>IF(C97="Al",N$48,N$55)</f>
        <v>0.50857940615180453</v>
      </c>
      <c r="E102"/>
      <c r="F102"/>
      <c r="G102"/>
      <c r="H102"/>
      <c r="I102"/>
      <c r="J102"/>
      <c r="K102" s="6"/>
      <c r="L102" s="6"/>
      <c r="M102" s="6"/>
      <c r="N102" s="6"/>
      <c r="O102" s="6"/>
      <c r="P102" s="6"/>
      <c r="S102" s="6"/>
    </row>
    <row r="103" spans="1:19" s="12" customFormat="1" x14ac:dyDescent="0.35">
      <c r="A103" s="25" t="s">
        <v>63</v>
      </c>
      <c r="B103" s="25" t="s">
        <v>16</v>
      </c>
      <c r="C103" t="s">
        <v>27</v>
      </c>
      <c r="D103" s="26">
        <f>IF(C103="Al",N$43,N$50)</f>
        <v>0.42821748477161148</v>
      </c>
      <c r="E103"/>
      <c r="F103"/>
      <c r="G103"/>
      <c r="H103"/>
      <c r="I103"/>
      <c r="J103"/>
      <c r="K103" s="6"/>
      <c r="L103" s="6"/>
      <c r="M103" s="6"/>
      <c r="N103" s="6"/>
      <c r="O103" s="6"/>
      <c r="P103" s="6"/>
      <c r="S103" s="6"/>
    </row>
    <row r="104" spans="1:19" s="12" customFormat="1" x14ac:dyDescent="0.35">
      <c r="A104" s="25" t="s">
        <v>63</v>
      </c>
      <c r="B104" s="25" t="s">
        <v>13</v>
      </c>
      <c r="C104"/>
      <c r="D104" s="26">
        <f>IF(C103="Al",N$44,N$51)</f>
        <v>0.55530426073901928</v>
      </c>
      <c r="E104"/>
      <c r="F104"/>
      <c r="G104"/>
      <c r="H104"/>
      <c r="I104"/>
      <c r="J104"/>
      <c r="K104" s="6"/>
      <c r="L104" s="6"/>
      <c r="M104" s="6"/>
      <c r="N104" s="6"/>
      <c r="O104" s="6"/>
      <c r="P104" s="6"/>
      <c r="S104" s="6"/>
    </row>
    <row r="105" spans="1:19" s="12" customFormat="1" x14ac:dyDescent="0.35">
      <c r="A105" s="25" t="s">
        <v>63</v>
      </c>
      <c r="B105" s="25" t="s">
        <v>14</v>
      </c>
      <c r="C105"/>
      <c r="D105" s="26">
        <f>IF(C103="Al",N$45,N$52)</f>
        <v>0.53854280279231548</v>
      </c>
      <c r="E105"/>
      <c r="F105"/>
      <c r="G105"/>
      <c r="H105"/>
      <c r="I105"/>
      <c r="J105"/>
      <c r="K105" s="6"/>
      <c r="L105" s="6"/>
      <c r="M105" s="6"/>
      <c r="N105" s="6"/>
      <c r="O105" s="6"/>
      <c r="P105" s="6"/>
      <c r="S105" s="6"/>
    </row>
    <row r="106" spans="1:19" s="12" customFormat="1" x14ac:dyDescent="0.35">
      <c r="A106" s="25" t="s">
        <v>63</v>
      </c>
      <c r="B106" s="25" t="s">
        <v>48</v>
      </c>
      <c r="C106"/>
      <c r="D106" s="26">
        <f>IF(C103="Al",N$46,N$53)</f>
        <v>0.46874505158163876</v>
      </c>
      <c r="E106"/>
      <c r="F106"/>
      <c r="G106"/>
      <c r="H106"/>
      <c r="I106"/>
      <c r="J106"/>
      <c r="K106" s="6"/>
      <c r="L106" s="6"/>
      <c r="M106" s="6"/>
      <c r="N106" s="6"/>
      <c r="O106" s="6"/>
      <c r="P106" s="6"/>
      <c r="S106" s="6"/>
    </row>
    <row r="107" spans="1:19" s="12" customFormat="1" x14ac:dyDescent="0.35">
      <c r="A107" s="25" t="s">
        <v>63</v>
      </c>
      <c r="B107" s="25" t="s">
        <v>31</v>
      </c>
      <c r="C107"/>
      <c r="D107" s="26">
        <f>IF(C103="Al",N$47,N$54)</f>
        <v>0.54706713537137552</v>
      </c>
      <c r="E107"/>
      <c r="F107"/>
      <c r="G107"/>
      <c r="H107"/>
      <c r="I107"/>
      <c r="J107"/>
      <c r="K107" s="6"/>
      <c r="L107" s="6"/>
      <c r="M107" s="6"/>
      <c r="N107" s="6"/>
      <c r="O107" s="6"/>
      <c r="P107" s="6"/>
      <c r="S107" s="6"/>
    </row>
    <row r="108" spans="1:19" s="12" customFormat="1" x14ac:dyDescent="0.35">
      <c r="A108" s="25" t="s">
        <v>63</v>
      </c>
      <c r="B108" s="25" t="s">
        <v>49</v>
      </c>
      <c r="C108"/>
      <c r="D108" s="26">
        <f>IF(C103="Al",N$48,N$55)</f>
        <v>0.50857940615180453</v>
      </c>
      <c r="E108"/>
      <c r="F108"/>
      <c r="G108"/>
      <c r="H108"/>
      <c r="I108"/>
      <c r="J108"/>
      <c r="K108" s="6"/>
      <c r="L108" s="6"/>
      <c r="M108" s="6"/>
      <c r="N108" s="6"/>
      <c r="O108" s="6"/>
      <c r="P108" s="6"/>
      <c r="S108" s="6"/>
    </row>
    <row r="109" spans="1:19" s="12" customFormat="1" x14ac:dyDescent="0.35">
      <c r="A109" s="25" t="s">
        <v>64</v>
      </c>
      <c r="B109" s="25" t="s">
        <v>16</v>
      </c>
      <c r="C109" t="s">
        <v>28</v>
      </c>
      <c r="D109" s="26">
        <f>IF(C109="Al",N$43,N$50)</f>
        <v>0.2839220801541476</v>
      </c>
      <c r="E109"/>
      <c r="F109"/>
      <c r="G109"/>
      <c r="H109"/>
      <c r="I109"/>
      <c r="J109"/>
      <c r="K109" s="6"/>
      <c r="L109" s="6"/>
      <c r="M109" s="6"/>
      <c r="N109" s="6"/>
      <c r="O109" s="6"/>
      <c r="P109" s="6"/>
      <c r="S109" s="6"/>
    </row>
    <row r="110" spans="1:19" s="12" customFormat="1" x14ac:dyDescent="0.35">
      <c r="A110" s="25" t="s">
        <v>64</v>
      </c>
      <c r="B110" s="25" t="s">
        <v>13</v>
      </c>
      <c r="C110"/>
      <c r="D110" s="26">
        <f>IF(C109="Al",N$44,N$51)</f>
        <v>0.36536529266073814</v>
      </c>
      <c r="E110"/>
      <c r="F110"/>
      <c r="G110"/>
      <c r="H110"/>
      <c r="I110"/>
      <c r="J110"/>
      <c r="K110" s="6"/>
      <c r="L110" s="6"/>
      <c r="M110" s="6"/>
      <c r="N110" s="6"/>
      <c r="O110" s="6"/>
      <c r="P110" s="6"/>
      <c r="S110" s="6"/>
    </row>
    <row r="111" spans="1:19" s="12" customFormat="1" x14ac:dyDescent="0.35">
      <c r="A111" s="25" t="s">
        <v>64</v>
      </c>
      <c r="B111" s="25" t="s">
        <v>14</v>
      </c>
      <c r="C111"/>
      <c r="D111" s="26">
        <f>IF(C109="Al",N$45,N$52)</f>
        <v>0.35465838380316944</v>
      </c>
      <c r="E111"/>
      <c r="F111"/>
      <c r="G111"/>
      <c r="H111"/>
      <c r="I111"/>
      <c r="J111"/>
      <c r="K111" s="6"/>
      <c r="L111" s="6"/>
      <c r="M111" s="6"/>
      <c r="N111" s="6"/>
      <c r="O111" s="6"/>
      <c r="P111" s="6"/>
      <c r="S111" s="6"/>
    </row>
    <row r="112" spans="1:19" s="12" customFormat="1" x14ac:dyDescent="0.35">
      <c r="A112" s="25" t="s">
        <v>64</v>
      </c>
      <c r="B112" s="25" t="s">
        <v>48</v>
      </c>
      <c r="C112"/>
      <c r="D112" s="26">
        <f>IF(C109="Al",N$46,N$53)</f>
        <v>0.30996298202151712</v>
      </c>
      <c r="E112"/>
      <c r="F112"/>
      <c r="G112"/>
      <c r="H112"/>
      <c r="I112"/>
      <c r="J112"/>
      <c r="K112" s="6"/>
      <c r="L112" s="6"/>
      <c r="M112" s="6"/>
      <c r="N112" s="6"/>
      <c r="O112" s="6"/>
      <c r="P112" s="6"/>
      <c r="S112" s="6"/>
    </row>
    <row r="113" spans="1:19" s="12" customFormat="1" x14ac:dyDescent="0.35">
      <c r="A113" s="25" t="s">
        <v>64</v>
      </c>
      <c r="B113" s="25" t="s">
        <v>31</v>
      </c>
      <c r="C113"/>
      <c r="D113" s="26">
        <f>IF(C109="Al",N$47,N$54)</f>
        <v>0.36010478236927446</v>
      </c>
      <c r="E113"/>
      <c r="F113"/>
      <c r="G113"/>
      <c r="H113"/>
      <c r="I113"/>
      <c r="J113"/>
      <c r="K113" s="6"/>
      <c r="L113" s="6"/>
      <c r="M113" s="6"/>
      <c r="N113" s="6"/>
      <c r="O113" s="6"/>
      <c r="P113" s="6"/>
      <c r="S113" s="6"/>
    </row>
    <row r="114" spans="1:19" s="12" customFormat="1" x14ac:dyDescent="0.35">
      <c r="A114" s="25" t="s">
        <v>64</v>
      </c>
      <c r="B114" s="25" t="s">
        <v>49</v>
      </c>
      <c r="C114"/>
      <c r="D114" s="26">
        <f>IF(C109="Al",N$48,N$55)</f>
        <v>0.33549353305859436</v>
      </c>
      <c r="E114"/>
      <c r="F114"/>
      <c r="G114"/>
      <c r="H114"/>
      <c r="I114"/>
      <c r="J114"/>
      <c r="K114" s="6"/>
      <c r="L114" s="6"/>
      <c r="M114" s="6"/>
      <c r="N114" s="6"/>
      <c r="O114" s="6"/>
      <c r="P114" s="6"/>
      <c r="S114" s="6"/>
    </row>
    <row r="115" spans="1:19" s="12" customFormat="1" x14ac:dyDescent="0.35">
      <c r="A115" s="25" t="s">
        <v>65</v>
      </c>
      <c r="B115" s="25" t="s">
        <v>16</v>
      </c>
      <c r="C115" t="s">
        <v>27</v>
      </c>
      <c r="D115" s="26">
        <f>IF(C115="Al",N$43,N$50)</f>
        <v>0.42821748477161148</v>
      </c>
      <c r="E115"/>
      <c r="F115"/>
      <c r="G115"/>
      <c r="H115"/>
      <c r="I115"/>
      <c r="K115" s="6"/>
      <c r="L115" s="6"/>
      <c r="M115" s="6"/>
      <c r="N115" s="21"/>
      <c r="O115" s="36"/>
      <c r="P115" s="19"/>
    </row>
    <row r="116" spans="1:19" s="12" customFormat="1" x14ac:dyDescent="0.35">
      <c r="A116" s="25" t="s">
        <v>65</v>
      </c>
      <c r="B116" s="25" t="s">
        <v>13</v>
      </c>
      <c r="C116"/>
      <c r="D116" s="26">
        <f>IF(C115="Al",N$44,N$51)</f>
        <v>0.55530426073901928</v>
      </c>
      <c r="E116"/>
      <c r="F116"/>
      <c r="G116"/>
      <c r="H116"/>
      <c r="I116"/>
      <c r="K116" s="6"/>
      <c r="L116" s="6"/>
      <c r="M116" s="6"/>
      <c r="N116" s="21"/>
      <c r="P116" s="19"/>
    </row>
    <row r="117" spans="1:19" s="12" customFormat="1" x14ac:dyDescent="0.35">
      <c r="A117" s="25" t="s">
        <v>65</v>
      </c>
      <c r="B117" s="25" t="s">
        <v>14</v>
      </c>
      <c r="C117"/>
      <c r="D117" s="26">
        <f>IF(C115="Al",N$45,N$52)</f>
        <v>0.53854280279231548</v>
      </c>
      <c r="E117"/>
      <c r="F117"/>
      <c r="G117"/>
      <c r="H117"/>
      <c r="I117"/>
      <c r="K117" s="6"/>
      <c r="L117" s="6"/>
      <c r="M117" s="6"/>
      <c r="N117" s="21"/>
      <c r="P117" s="19"/>
    </row>
    <row r="118" spans="1:19" s="12" customFormat="1" x14ac:dyDescent="0.35">
      <c r="A118" s="25" t="s">
        <v>65</v>
      </c>
      <c r="B118" s="25" t="s">
        <v>48</v>
      </c>
      <c r="C118"/>
      <c r="D118" s="26">
        <f>IF(C115="Al",N$46,N$53)</f>
        <v>0.46874505158163876</v>
      </c>
      <c r="E118"/>
      <c r="F118"/>
      <c r="G118"/>
      <c r="H118"/>
      <c r="I118"/>
      <c r="K118" s="6"/>
      <c r="L118" s="6"/>
      <c r="M118" s="6"/>
      <c r="N118" s="21"/>
      <c r="O118" s="6"/>
      <c r="P118" s="19"/>
    </row>
    <row r="119" spans="1:19" s="12" customFormat="1" x14ac:dyDescent="0.35">
      <c r="A119" s="25" t="s">
        <v>65</v>
      </c>
      <c r="B119" s="25" t="s">
        <v>31</v>
      </c>
      <c r="C119"/>
      <c r="D119" s="26">
        <f>IF(C115="Al",N$47,N$54)</f>
        <v>0.54706713537137552</v>
      </c>
      <c r="E119"/>
      <c r="F119"/>
      <c r="G119"/>
      <c r="H119"/>
      <c r="I119"/>
      <c r="K119" s="6"/>
      <c r="L119" s="6"/>
      <c r="M119" s="6"/>
      <c r="N119" s="21"/>
      <c r="O119" s="21"/>
      <c r="P119" s="19"/>
    </row>
    <row r="120" spans="1:19" s="12" customFormat="1" x14ac:dyDescent="0.35">
      <c r="A120" s="25" t="s">
        <v>65</v>
      </c>
      <c r="B120" s="25" t="s">
        <v>49</v>
      </c>
      <c r="C120"/>
      <c r="D120" s="26">
        <f>IF(C115="Al",N$48,N$55)</f>
        <v>0.50857940615180453</v>
      </c>
      <c r="E120"/>
      <c r="F120"/>
      <c r="G120"/>
      <c r="H120"/>
      <c r="I120"/>
      <c r="K120" s="6"/>
      <c r="L120" s="6"/>
      <c r="M120" s="6"/>
      <c r="N120" s="21"/>
      <c r="O120" s="21"/>
      <c r="P120" s="19"/>
    </row>
    <row r="121" spans="1:19" s="12" customFormat="1" x14ac:dyDescent="0.35">
      <c r="A121" s="25" t="s">
        <v>66</v>
      </c>
      <c r="B121" s="25" t="s">
        <v>16</v>
      </c>
      <c r="C121" t="s">
        <v>27</v>
      </c>
      <c r="D121" s="26">
        <f>IF(C121="Al",N$43,N$50)</f>
        <v>0.42821748477161148</v>
      </c>
      <c r="E121"/>
      <c r="F121"/>
      <c r="G121"/>
      <c r="H121"/>
      <c r="I121"/>
      <c r="K121" s="6"/>
      <c r="L121" s="6"/>
      <c r="M121" s="6"/>
    </row>
    <row r="122" spans="1:19" s="12" customFormat="1" x14ac:dyDescent="0.35">
      <c r="A122" s="25" t="s">
        <v>66</v>
      </c>
      <c r="B122" s="25" t="s">
        <v>13</v>
      </c>
      <c r="C122"/>
      <c r="D122" s="26">
        <f>IF(C121="Al",N$44,N$51)</f>
        <v>0.55530426073901928</v>
      </c>
      <c r="E122"/>
      <c r="F122"/>
      <c r="G122"/>
      <c r="H122"/>
      <c r="I122"/>
      <c r="K122" s="6"/>
      <c r="L122" s="6"/>
      <c r="M122" s="6"/>
      <c r="N122" s="21"/>
      <c r="P122" s="19"/>
    </row>
    <row r="123" spans="1:19" s="12" customFormat="1" x14ac:dyDescent="0.35">
      <c r="A123" s="25" t="s">
        <v>66</v>
      </c>
      <c r="B123" s="25" t="s">
        <v>14</v>
      </c>
      <c r="C123"/>
      <c r="D123" s="26">
        <f>IF(C121="Al",N$45,N$52)</f>
        <v>0.53854280279231548</v>
      </c>
      <c r="E123"/>
      <c r="F123"/>
      <c r="G123"/>
      <c r="H123"/>
      <c r="I123"/>
      <c r="K123" s="6"/>
      <c r="L123" s="6"/>
      <c r="M123" s="6"/>
      <c r="N123" s="21"/>
      <c r="P123" s="19"/>
    </row>
    <row r="124" spans="1:19" s="12" customFormat="1" x14ac:dyDescent="0.35">
      <c r="A124" s="25" t="s">
        <v>66</v>
      </c>
      <c r="B124" s="25" t="s">
        <v>48</v>
      </c>
      <c r="C124"/>
      <c r="D124" s="26">
        <f>IF(C121="Al",N$46,N$53)</f>
        <v>0.46874505158163876</v>
      </c>
      <c r="E124"/>
      <c r="F124"/>
      <c r="G124"/>
      <c r="H124"/>
      <c r="I124"/>
      <c r="K124" s="6"/>
      <c r="L124" s="6"/>
      <c r="M124" s="6"/>
      <c r="N124" s="21"/>
      <c r="P124" s="19"/>
    </row>
    <row r="125" spans="1:19" s="12" customFormat="1" x14ac:dyDescent="0.35">
      <c r="A125" s="25" t="s">
        <v>66</v>
      </c>
      <c r="B125" s="25" t="s">
        <v>31</v>
      </c>
      <c r="C125"/>
      <c r="D125" s="26">
        <f>IF(C121="Al",N$47,N$54)</f>
        <v>0.54706713537137552</v>
      </c>
      <c r="E125"/>
      <c r="F125"/>
      <c r="G125"/>
      <c r="H125"/>
      <c r="I125"/>
      <c r="K125" s="6"/>
      <c r="L125" s="6"/>
      <c r="M125" s="6"/>
      <c r="N125" s="21"/>
      <c r="O125" s="21"/>
      <c r="P125" s="19"/>
    </row>
    <row r="126" spans="1:19" s="12" customFormat="1" x14ac:dyDescent="0.35">
      <c r="A126" s="25" t="s">
        <v>66</v>
      </c>
      <c r="B126" s="25" t="s">
        <v>49</v>
      </c>
      <c r="C126"/>
      <c r="D126" s="26">
        <f>IF(C121="Al",N$48,N$55)</f>
        <v>0.50857940615180453</v>
      </c>
      <c r="E126"/>
      <c r="F126"/>
      <c r="G126"/>
      <c r="H126"/>
      <c r="I126"/>
      <c r="K126" s="6"/>
      <c r="L126" s="6"/>
      <c r="M126" s="6"/>
      <c r="N126" s="21"/>
      <c r="P126" s="19"/>
    </row>
    <row r="127" spans="1:19" s="12" customFormat="1" x14ac:dyDescent="0.35">
      <c r="A127" s="25" t="s">
        <v>67</v>
      </c>
      <c r="B127" s="25" t="s">
        <v>16</v>
      </c>
      <c r="C127" t="s">
        <v>27</v>
      </c>
      <c r="D127" s="26">
        <f>IF(C127="Al",N$43,N$50)</f>
        <v>0.42821748477161148</v>
      </c>
      <c r="E127"/>
      <c r="F127"/>
      <c r="G127"/>
      <c r="H127"/>
      <c r="I127"/>
      <c r="K127" s="6"/>
      <c r="L127" s="6"/>
      <c r="M127" s="6"/>
      <c r="N127" s="21"/>
      <c r="O127" s="21"/>
      <c r="P127" s="19"/>
    </row>
    <row r="128" spans="1:19" s="12" customFormat="1" x14ac:dyDescent="0.35">
      <c r="A128" s="25" t="s">
        <v>67</v>
      </c>
      <c r="B128" s="25" t="s">
        <v>13</v>
      </c>
      <c r="C128"/>
      <c r="D128" s="26">
        <f>IF(C127="Al",N$44,N$51)</f>
        <v>0.55530426073901928</v>
      </c>
      <c r="E128"/>
      <c r="F128"/>
      <c r="G128"/>
      <c r="H128"/>
      <c r="I128"/>
      <c r="J128"/>
      <c r="K128" s="6"/>
      <c r="L128" s="6"/>
      <c r="M128" s="6"/>
      <c r="N128" s="6"/>
      <c r="O128" s="6"/>
      <c r="P128" s="6"/>
      <c r="S128" s="6"/>
    </row>
    <row r="129" spans="1:19" s="12" customFormat="1" x14ac:dyDescent="0.35">
      <c r="A129" s="25" t="s">
        <v>67</v>
      </c>
      <c r="B129" s="25" t="s">
        <v>14</v>
      </c>
      <c r="C129"/>
      <c r="D129" s="26">
        <f>IF(C127="Al",N$45,N$52)</f>
        <v>0.53854280279231548</v>
      </c>
      <c r="E129"/>
      <c r="F129"/>
      <c r="G129"/>
      <c r="H129"/>
      <c r="I129"/>
      <c r="J129"/>
      <c r="K129" s="6"/>
      <c r="L129" s="6"/>
      <c r="M129" s="6"/>
      <c r="N129" s="6"/>
      <c r="O129" s="6"/>
      <c r="P129" s="6"/>
      <c r="S129" s="6"/>
    </row>
    <row r="130" spans="1:19" s="12" customFormat="1" x14ac:dyDescent="0.35">
      <c r="A130" s="25" t="s">
        <v>67</v>
      </c>
      <c r="B130" s="25" t="s">
        <v>48</v>
      </c>
      <c r="C130"/>
      <c r="D130" s="26">
        <f>IF(C127="Al",N$46,N$53)</f>
        <v>0.46874505158163876</v>
      </c>
      <c r="E130"/>
      <c r="F130"/>
      <c r="G130"/>
      <c r="H130"/>
      <c r="I130"/>
      <c r="J130"/>
      <c r="K130" s="6"/>
      <c r="L130" s="6"/>
      <c r="M130" s="6"/>
      <c r="N130" s="6"/>
      <c r="O130" s="6"/>
      <c r="P130" s="6"/>
      <c r="S130" s="6"/>
    </row>
    <row r="131" spans="1:19" s="12" customFormat="1" x14ac:dyDescent="0.35">
      <c r="A131" s="25" t="s">
        <v>67</v>
      </c>
      <c r="B131" s="25" t="s">
        <v>31</v>
      </c>
      <c r="C131"/>
      <c r="D131" s="26">
        <f>IF(C127="Al",N$47,N$54)</f>
        <v>0.54706713537137552</v>
      </c>
      <c r="E131"/>
      <c r="F131"/>
      <c r="G131"/>
      <c r="H131"/>
      <c r="I131"/>
      <c r="J131"/>
      <c r="K131" s="6"/>
      <c r="L131" s="6"/>
      <c r="M131" s="6"/>
      <c r="N131" s="6"/>
      <c r="O131" s="6"/>
      <c r="P131" s="6"/>
      <c r="S131" s="6"/>
    </row>
    <row r="132" spans="1:19" s="12" customFormat="1" x14ac:dyDescent="0.35">
      <c r="A132" s="25" t="s">
        <v>67</v>
      </c>
      <c r="B132" s="25" t="s">
        <v>49</v>
      </c>
      <c r="C132"/>
      <c r="D132" s="26">
        <f>IF(C127="Al",N$48,N$55)</f>
        <v>0.50857940615180453</v>
      </c>
      <c r="E132"/>
      <c r="F132"/>
      <c r="G132"/>
      <c r="H132"/>
      <c r="I132"/>
      <c r="J132"/>
      <c r="K132" s="6"/>
      <c r="L132" s="6"/>
      <c r="M132" s="6"/>
      <c r="N132" s="6"/>
      <c r="O132" s="6"/>
      <c r="P132" s="6"/>
      <c r="S132" s="6"/>
    </row>
    <row r="133" spans="1:19" s="12" customFormat="1" x14ac:dyDescent="0.35">
      <c r="A133" s="25" t="s">
        <v>68</v>
      </c>
      <c r="B133" s="25" t="s">
        <v>16</v>
      </c>
      <c r="C133" t="s">
        <v>27</v>
      </c>
      <c r="D133" s="26">
        <f>IF(C133="Al",N$43,N$50)</f>
        <v>0.42821748477161148</v>
      </c>
      <c r="E133"/>
      <c r="F133"/>
      <c r="G133"/>
      <c r="H133"/>
      <c r="I133"/>
      <c r="J133"/>
      <c r="K133" s="6"/>
      <c r="L133" s="6"/>
      <c r="M133" s="6"/>
      <c r="N133" s="6"/>
      <c r="O133" s="6"/>
      <c r="P133" s="6"/>
      <c r="S133" s="6"/>
    </row>
    <row r="134" spans="1:19" s="12" customFormat="1" x14ac:dyDescent="0.35">
      <c r="A134" s="25" t="s">
        <v>68</v>
      </c>
      <c r="B134" s="25" t="s">
        <v>13</v>
      </c>
      <c r="C134"/>
      <c r="D134" s="26">
        <f>IF(C133="Al",N$44,N$51)</f>
        <v>0.55530426073901928</v>
      </c>
      <c r="E134"/>
      <c r="F134"/>
      <c r="G134"/>
      <c r="H134"/>
      <c r="I134"/>
      <c r="J134"/>
      <c r="K134" s="6"/>
      <c r="L134" s="6"/>
      <c r="M134" s="6"/>
      <c r="N134" s="6"/>
      <c r="O134" s="6"/>
      <c r="P134" s="6"/>
      <c r="S134" s="6"/>
    </row>
    <row r="135" spans="1:19" s="12" customFormat="1" x14ac:dyDescent="0.35">
      <c r="A135" s="25" t="s">
        <v>68</v>
      </c>
      <c r="B135" s="25" t="s">
        <v>14</v>
      </c>
      <c r="C135"/>
      <c r="D135" s="26">
        <f>IF(C133="Al",N$45,N$52)</f>
        <v>0.53854280279231548</v>
      </c>
      <c r="E135"/>
      <c r="F135"/>
      <c r="G135"/>
      <c r="H135"/>
      <c r="I135"/>
      <c r="J135"/>
      <c r="K135" s="6"/>
      <c r="L135" s="6"/>
      <c r="M135" s="6"/>
      <c r="N135" s="6"/>
      <c r="O135" s="6"/>
      <c r="P135" s="6"/>
      <c r="S135" s="6"/>
    </row>
    <row r="136" spans="1:19" s="12" customFormat="1" x14ac:dyDescent="0.35">
      <c r="A136" s="25" t="s">
        <v>68</v>
      </c>
      <c r="B136" s="25" t="s">
        <v>48</v>
      </c>
      <c r="C136"/>
      <c r="D136" s="26">
        <f>IF(C133="Al",N$46,N$53)</f>
        <v>0.46874505158163876</v>
      </c>
      <c r="E136"/>
      <c r="F136"/>
      <c r="G136"/>
      <c r="H136"/>
      <c r="I136"/>
      <c r="J136"/>
      <c r="K136" s="6"/>
      <c r="L136" s="6"/>
      <c r="M136" s="6"/>
      <c r="N136" s="6"/>
      <c r="O136" s="6"/>
      <c r="P136" s="6"/>
      <c r="S136" s="6"/>
    </row>
    <row r="137" spans="1:19" s="12" customFormat="1" x14ac:dyDescent="0.35">
      <c r="A137" s="25" t="s">
        <v>68</v>
      </c>
      <c r="B137" s="25" t="s">
        <v>31</v>
      </c>
      <c r="C137"/>
      <c r="D137" s="26">
        <f>IF(C133="Al",N$47,N$54)</f>
        <v>0.54706713537137552</v>
      </c>
      <c r="E137"/>
      <c r="F137"/>
      <c r="G137"/>
      <c r="H137"/>
      <c r="I137"/>
      <c r="J137"/>
      <c r="K137" s="6"/>
      <c r="L137" s="6"/>
      <c r="M137" s="6"/>
      <c r="N137" s="6"/>
      <c r="O137" s="6"/>
      <c r="P137" s="6"/>
      <c r="S137" s="6"/>
    </row>
    <row r="138" spans="1:19" s="12" customFormat="1" x14ac:dyDescent="0.35">
      <c r="A138" s="25" t="s">
        <v>68</v>
      </c>
      <c r="B138" s="25" t="s">
        <v>49</v>
      </c>
      <c r="C138"/>
      <c r="D138" s="26">
        <f>IF(C133="Al",N$48,N$55)</f>
        <v>0.50857940615180453</v>
      </c>
      <c r="E138"/>
      <c r="F138"/>
      <c r="G138"/>
      <c r="H138"/>
      <c r="I138"/>
      <c r="J138"/>
      <c r="K138" s="6"/>
      <c r="L138" s="6"/>
      <c r="M138" s="6"/>
      <c r="N138" s="6"/>
      <c r="O138" s="6"/>
      <c r="P138" s="6"/>
      <c r="S138" s="6"/>
    </row>
    <row r="139" spans="1:19" s="12" customFormat="1" x14ac:dyDescent="0.35">
      <c r="A139" s="25" t="s">
        <v>69</v>
      </c>
      <c r="B139" s="25" t="s">
        <v>16</v>
      </c>
      <c r="C139" t="s">
        <v>27</v>
      </c>
      <c r="D139" s="26">
        <f>IF(C139="Al",N$43,N$50)</f>
        <v>0.42821748477161148</v>
      </c>
      <c r="E139"/>
      <c r="F139"/>
      <c r="G139"/>
      <c r="H139"/>
      <c r="I139"/>
      <c r="J139"/>
      <c r="K139" s="6"/>
      <c r="L139" s="6"/>
      <c r="M139" s="6"/>
      <c r="N139" s="6"/>
      <c r="O139" s="6"/>
      <c r="P139" s="6"/>
      <c r="S139" s="6"/>
    </row>
    <row r="140" spans="1:19" s="12" customFormat="1" x14ac:dyDescent="0.35">
      <c r="A140" s="25" t="s">
        <v>69</v>
      </c>
      <c r="B140" s="25" t="s">
        <v>13</v>
      </c>
      <c r="C140"/>
      <c r="D140" s="26">
        <f>IF(C139="Al",N$44,N$51)</f>
        <v>0.55530426073901928</v>
      </c>
      <c r="E140"/>
      <c r="F140"/>
      <c r="G140"/>
      <c r="H140"/>
      <c r="I140"/>
      <c r="J140"/>
      <c r="K140" s="6"/>
      <c r="L140" s="6"/>
      <c r="M140" s="6"/>
      <c r="N140" s="6"/>
      <c r="O140" s="6"/>
      <c r="P140" s="6"/>
      <c r="S140" s="6"/>
    </row>
    <row r="141" spans="1:19" s="12" customFormat="1" x14ac:dyDescent="0.35">
      <c r="A141" s="25" t="s">
        <v>69</v>
      </c>
      <c r="B141" s="25" t="s">
        <v>14</v>
      </c>
      <c r="C141"/>
      <c r="D141" s="26">
        <f>IF(C139="Al",N$45,N$52)</f>
        <v>0.53854280279231548</v>
      </c>
      <c r="E141"/>
      <c r="F141"/>
      <c r="G141"/>
      <c r="H141"/>
      <c r="I141"/>
      <c r="J141"/>
      <c r="K141"/>
      <c r="L141"/>
      <c r="M141"/>
      <c r="N141"/>
      <c r="O141"/>
      <c r="P141"/>
      <c r="S141"/>
    </row>
    <row r="142" spans="1:19" s="12" customFormat="1" x14ac:dyDescent="0.35">
      <c r="A142" s="25" t="s">
        <v>69</v>
      </c>
      <c r="B142" s="25" t="s">
        <v>48</v>
      </c>
      <c r="C142"/>
      <c r="D142" s="26">
        <f>IF(C139="Al",N$46,N$53)</f>
        <v>0.46874505158163876</v>
      </c>
      <c r="E142"/>
      <c r="F142"/>
      <c r="G142"/>
      <c r="H142"/>
      <c r="I142"/>
      <c r="J142"/>
      <c r="K142"/>
      <c r="L142"/>
      <c r="M142"/>
      <c r="N142"/>
      <c r="O142"/>
      <c r="P142"/>
      <c r="S142"/>
    </row>
    <row r="143" spans="1:19" s="12" customFormat="1" x14ac:dyDescent="0.35">
      <c r="A143" s="25" t="s">
        <v>69</v>
      </c>
      <c r="B143" s="25" t="s">
        <v>31</v>
      </c>
      <c r="C143"/>
      <c r="D143" s="26">
        <f>IF(C139="Al",N$47,N$54)</f>
        <v>0.54706713537137552</v>
      </c>
      <c r="E143"/>
      <c r="F143"/>
      <c r="G143"/>
      <c r="H143"/>
      <c r="I143"/>
      <c r="J143"/>
      <c r="K143"/>
      <c r="L143"/>
      <c r="M143"/>
      <c r="N143"/>
      <c r="O143"/>
      <c r="P143"/>
      <c r="S143"/>
    </row>
    <row r="144" spans="1:19" s="12" customFormat="1" x14ac:dyDescent="0.35">
      <c r="A144" s="25" t="s">
        <v>69</v>
      </c>
      <c r="B144" s="25" t="s">
        <v>49</v>
      </c>
      <c r="C144"/>
      <c r="D144" s="26">
        <f>IF(C139="Al",N$48,N$55)</f>
        <v>0.50857940615180453</v>
      </c>
      <c r="E144"/>
      <c r="F144"/>
      <c r="G144"/>
      <c r="H144"/>
      <c r="I144"/>
      <c r="J144"/>
      <c r="K144"/>
      <c r="L144"/>
      <c r="M144"/>
      <c r="N144"/>
      <c r="O144"/>
      <c r="P144"/>
      <c r="S144"/>
    </row>
    <row r="145" spans="1:19" s="12" customFormat="1" x14ac:dyDescent="0.35">
      <c r="A145" s="25" t="s">
        <v>70</v>
      </c>
      <c r="B145" s="25" t="s">
        <v>16</v>
      </c>
      <c r="C145" t="s">
        <v>27</v>
      </c>
      <c r="D145" s="26">
        <f>IF(C145="Al",N$43,N$50)</f>
        <v>0.42821748477161148</v>
      </c>
      <c r="E145"/>
      <c r="F145"/>
      <c r="G145"/>
      <c r="H145"/>
      <c r="I145"/>
      <c r="J145"/>
      <c r="K145"/>
      <c r="L145"/>
      <c r="M145"/>
      <c r="N145"/>
      <c r="O145"/>
      <c r="P145"/>
      <c r="S145"/>
    </row>
    <row r="146" spans="1:19" s="12" customFormat="1" x14ac:dyDescent="0.35">
      <c r="A146" s="25" t="s">
        <v>70</v>
      </c>
      <c r="B146" s="25" t="s">
        <v>13</v>
      </c>
      <c r="C146"/>
      <c r="D146" s="26">
        <f>IF(C145="Al",N$44,N$51)</f>
        <v>0.55530426073901928</v>
      </c>
      <c r="E146"/>
      <c r="F146"/>
      <c r="G146"/>
      <c r="H146"/>
      <c r="I146"/>
      <c r="J146"/>
      <c r="K146"/>
      <c r="L146"/>
      <c r="M146"/>
      <c r="N146"/>
      <c r="O146"/>
      <c r="P146"/>
      <c r="S146"/>
    </row>
    <row r="147" spans="1:19" s="12" customFormat="1" x14ac:dyDescent="0.35">
      <c r="A147" s="25" t="s">
        <v>70</v>
      </c>
      <c r="B147" s="25" t="s">
        <v>14</v>
      </c>
      <c r="C147"/>
      <c r="D147" s="26">
        <f>IF(C145="Al",N$45,N$52)</f>
        <v>0.53854280279231548</v>
      </c>
      <c r="E147"/>
      <c r="F147"/>
      <c r="G147"/>
      <c r="H147"/>
      <c r="I147"/>
      <c r="J147"/>
      <c r="K147"/>
      <c r="L147"/>
      <c r="M147"/>
      <c r="N147"/>
      <c r="O147"/>
      <c r="P147"/>
      <c r="S147"/>
    </row>
    <row r="148" spans="1:19" s="12" customFormat="1" x14ac:dyDescent="0.35">
      <c r="A148" s="25" t="s">
        <v>70</v>
      </c>
      <c r="B148" s="25" t="s">
        <v>48</v>
      </c>
      <c r="C148"/>
      <c r="D148" s="26">
        <f>IF(C145="Al",N$46,N$53)</f>
        <v>0.46874505158163876</v>
      </c>
      <c r="E148"/>
      <c r="F148"/>
      <c r="G148"/>
      <c r="H148"/>
      <c r="I148"/>
      <c r="J148"/>
      <c r="K148"/>
      <c r="L148"/>
      <c r="M148"/>
      <c r="N148"/>
      <c r="O148"/>
      <c r="P148"/>
      <c r="S148"/>
    </row>
    <row r="149" spans="1:19" s="12" customFormat="1" x14ac:dyDescent="0.35">
      <c r="A149" s="25" t="s">
        <v>70</v>
      </c>
      <c r="B149" s="25" t="s">
        <v>31</v>
      </c>
      <c r="C149"/>
      <c r="D149" s="26">
        <f>IF(C145="Al",N$47,N$54)</f>
        <v>0.54706713537137552</v>
      </c>
      <c r="E149"/>
      <c r="F149" t="s">
        <v>27</v>
      </c>
      <c r="G149">
        <f>COUNTIF(C43:C150,"Al")</f>
        <v>14</v>
      </c>
      <c r="H149">
        <f>G149/G150</f>
        <v>3.5</v>
      </c>
      <c r="I149"/>
      <c r="J149"/>
      <c r="K149"/>
      <c r="L149"/>
      <c r="M149"/>
      <c r="N149"/>
      <c r="O149"/>
      <c r="P149"/>
      <c r="S149"/>
    </row>
    <row r="150" spans="1:19" s="12" customFormat="1" x14ac:dyDescent="0.35">
      <c r="A150" s="25" t="s">
        <v>70</v>
      </c>
      <c r="B150" s="25" t="s">
        <v>49</v>
      </c>
      <c r="C150"/>
      <c r="D150" s="26">
        <f>IF(C145="Al",N$48,N$55)</f>
        <v>0.50857940615180453</v>
      </c>
      <c r="E150"/>
      <c r="F150" t="s">
        <v>28</v>
      </c>
      <c r="G150">
        <f>COUNTIF(C43:C150,"Mg")</f>
        <v>4</v>
      </c>
      <c r="H150">
        <f>(G150/G149)*H149</f>
        <v>1</v>
      </c>
      <c r="I150"/>
      <c r="J150"/>
      <c r="K150"/>
      <c r="L150"/>
      <c r="M150"/>
      <c r="N150"/>
      <c r="O150"/>
      <c r="P150"/>
      <c r="S150"/>
    </row>
    <row r="151" spans="1:19" s="12" customFormat="1" x14ac:dyDescent="0.35">
      <c r="A151" s="27" t="s">
        <v>6</v>
      </c>
      <c r="B151" s="27" t="s">
        <v>15</v>
      </c>
      <c r="C151" t="s">
        <v>27</v>
      </c>
      <c r="D151" s="28">
        <f>IF(C151="Al",O$151,O$156)</f>
        <v>0.47840106217974593</v>
      </c>
      <c r="E151"/>
      <c r="F151"/>
      <c r="G151"/>
      <c r="H151"/>
      <c r="I151"/>
      <c r="J151"/>
      <c r="K151"/>
      <c r="L151"/>
      <c r="M151" t="s">
        <v>27</v>
      </c>
      <c r="N151" t="s">
        <v>24</v>
      </c>
      <c r="O151" s="21">
        <f>Q151+R151</f>
        <v>0.47840106217974593</v>
      </c>
      <c r="Q151" s="21">
        <v>0.52840106217974592</v>
      </c>
      <c r="R151" s="12">
        <v>-0.05</v>
      </c>
      <c r="S151"/>
    </row>
    <row r="152" spans="1:19" s="12" customFormat="1" x14ac:dyDescent="0.35">
      <c r="A152" s="27" t="s">
        <v>6</v>
      </c>
      <c r="B152" s="27" t="s">
        <v>10</v>
      </c>
      <c r="C152"/>
      <c r="D152" s="28">
        <f>IF(C151="Al",O$152,O$157)</f>
        <v>0.51622570708376125</v>
      </c>
      <c r="E152"/>
      <c r="F152"/>
      <c r="G152"/>
      <c r="H152"/>
      <c r="I152"/>
      <c r="J152"/>
      <c r="K152"/>
      <c r="L152"/>
      <c r="M152"/>
      <c r="N152" t="s">
        <v>23</v>
      </c>
      <c r="O152" s="21">
        <f t="shared" ref="O152:O154" si="3">Q152+R152</f>
        <v>0.51622570708376125</v>
      </c>
      <c r="Q152" s="21">
        <v>0.52622570708376126</v>
      </c>
      <c r="R152" s="12">
        <v>-0.01</v>
      </c>
      <c r="S152"/>
    </row>
    <row r="153" spans="1:19" s="12" customFormat="1" x14ac:dyDescent="0.35">
      <c r="A153" s="27" t="s">
        <v>6</v>
      </c>
      <c r="B153" s="27" t="s">
        <v>10</v>
      </c>
      <c r="C153"/>
      <c r="D153" s="28">
        <f>IF(C151="Al",O$152,O$157)</f>
        <v>0.51622570708376125</v>
      </c>
      <c r="E153"/>
      <c r="F153"/>
      <c r="G153"/>
      <c r="H153"/>
      <c r="I153"/>
      <c r="J153"/>
      <c r="K153"/>
      <c r="L153"/>
      <c r="M153"/>
      <c r="N153" t="s">
        <v>25</v>
      </c>
      <c r="O153" s="21">
        <f t="shared" si="3"/>
        <v>0.39356894373658097</v>
      </c>
      <c r="Q153" s="21">
        <v>0.39356894373658097</v>
      </c>
      <c r="S153"/>
    </row>
    <row r="154" spans="1:19" s="12" customFormat="1" x14ac:dyDescent="0.35">
      <c r="A154" s="27" t="s">
        <v>6</v>
      </c>
      <c r="B154" s="27" t="s">
        <v>16</v>
      </c>
      <c r="C154"/>
      <c r="D154" s="28">
        <f>IF(C151="Al",O$153,O$158)</f>
        <v>0.39356894373658097</v>
      </c>
      <c r="E154"/>
      <c r="F154"/>
      <c r="G154"/>
      <c r="H154"/>
      <c r="I154"/>
      <c r="J154"/>
      <c r="K154"/>
      <c r="L154"/>
      <c r="M154"/>
      <c r="N154" t="s">
        <v>26</v>
      </c>
      <c r="O154" s="21">
        <f t="shared" si="3"/>
        <v>0.52088961752645224</v>
      </c>
      <c r="P154" s="21">
        <f>O151+O152+O152+O153+O154+O154</f>
        <v>2.9462006551367539</v>
      </c>
      <c r="Q154" s="21">
        <v>0.52088961752645224</v>
      </c>
      <c r="S154"/>
    </row>
    <row r="155" spans="1:19" s="12" customFormat="1" x14ac:dyDescent="0.35">
      <c r="A155" s="27" t="s">
        <v>6</v>
      </c>
      <c r="B155" s="27" t="s">
        <v>13</v>
      </c>
      <c r="C155"/>
      <c r="D155" s="28">
        <f>IF(C151="Al",O$154,O$159)</f>
        <v>0.52088961752645224</v>
      </c>
      <c r="E155"/>
      <c r="F155"/>
      <c r="G155"/>
      <c r="H155"/>
      <c r="I155"/>
      <c r="J155"/>
      <c r="K155"/>
      <c r="L155"/>
      <c r="M155"/>
      <c r="N155"/>
      <c r="O155" s="21"/>
      <c r="S155"/>
    </row>
    <row r="156" spans="1:19" s="12" customFormat="1" x14ac:dyDescent="0.35">
      <c r="A156" s="27" t="s">
        <v>6</v>
      </c>
      <c r="B156" s="27" t="s">
        <v>13</v>
      </c>
      <c r="C156"/>
      <c r="D156" s="28">
        <f>IF(C151="Al",O$154,O$159)</f>
        <v>0.52088961752645224</v>
      </c>
      <c r="E156"/>
      <c r="F156"/>
      <c r="G156"/>
      <c r="H156"/>
      <c r="I156"/>
      <c r="J156"/>
      <c r="K156"/>
      <c r="L156"/>
      <c r="M156" t="s">
        <v>28</v>
      </c>
      <c r="N156" t="s">
        <v>24</v>
      </c>
      <c r="O156" s="21">
        <f>Q156+R156</f>
        <v>0.31817525883956166</v>
      </c>
      <c r="Q156" s="21">
        <v>0.34817525883956163</v>
      </c>
      <c r="R156" s="12">
        <v>-0.03</v>
      </c>
      <c r="S156"/>
    </row>
    <row r="157" spans="1:19" s="12" customFormat="1" x14ac:dyDescent="0.35">
      <c r="A157" s="27" t="s">
        <v>8</v>
      </c>
      <c r="B157" s="27" t="s">
        <v>15</v>
      </c>
      <c r="C157" t="s">
        <v>27</v>
      </c>
      <c r="D157" s="28">
        <f>IF(C157="Al",O$151,O$156)</f>
        <v>0.47840106217974593</v>
      </c>
      <c r="E157"/>
      <c r="F157"/>
      <c r="G157"/>
      <c r="H157"/>
      <c r="I157"/>
      <c r="J157"/>
      <c r="K157"/>
      <c r="L157"/>
      <c r="M157"/>
      <c r="N157" t="s">
        <v>23</v>
      </c>
      <c r="O157" s="21">
        <f t="shared" ref="O157:O159" si="4">Q157+R157</f>
        <v>0.33678418230597779</v>
      </c>
      <c r="Q157" s="21">
        <v>0.3467841823059778</v>
      </c>
      <c r="R157" s="12">
        <v>-0.01</v>
      </c>
      <c r="S157"/>
    </row>
    <row r="158" spans="1:19" s="12" customFormat="1" x14ac:dyDescent="0.35">
      <c r="A158" s="27" t="s">
        <v>8</v>
      </c>
      <c r="B158" s="27" t="s">
        <v>10</v>
      </c>
      <c r="C158"/>
      <c r="D158" s="28">
        <f>IF(C157="Al",O$152,O$157)</f>
        <v>0.51622570708376125</v>
      </c>
      <c r="E158"/>
      <c r="F158"/>
      <c r="G158"/>
      <c r="H158"/>
      <c r="I158"/>
      <c r="J158"/>
      <c r="K158"/>
      <c r="L158"/>
      <c r="M158"/>
      <c r="N158" t="s">
        <v>25</v>
      </c>
      <c r="O158" s="21">
        <f t="shared" si="4"/>
        <v>0.2516010456682376</v>
      </c>
      <c r="Q158" s="21">
        <v>0.26160104566823761</v>
      </c>
      <c r="R158" s="12">
        <v>-0.01</v>
      </c>
      <c r="S158"/>
    </row>
    <row r="159" spans="1:19" s="12" customFormat="1" x14ac:dyDescent="0.35">
      <c r="A159" s="27" t="s">
        <v>8</v>
      </c>
      <c r="B159" s="27" t="s">
        <v>10</v>
      </c>
      <c r="C159"/>
      <c r="D159" s="28">
        <f>IF(C157="Al",O$152,O$157)</f>
        <v>0.51622570708376125</v>
      </c>
      <c r="E159"/>
      <c r="F159"/>
      <c r="G159"/>
      <c r="H159"/>
      <c r="I159"/>
      <c r="J159"/>
      <c r="K159"/>
      <c r="L159"/>
      <c r="M159"/>
      <c r="N159" t="s">
        <v>26</v>
      </c>
      <c r="O159" s="21">
        <f t="shared" si="4"/>
        <v>0.3333711857957718</v>
      </c>
      <c r="P159" s="21">
        <f>O156+O157+O157+O158+O159+O159</f>
        <v>1.9100870407112984</v>
      </c>
      <c r="Q159" s="21">
        <v>0.3433711857957718</v>
      </c>
      <c r="R159" s="12">
        <v>-0.01</v>
      </c>
      <c r="S159"/>
    </row>
    <row r="160" spans="1:19" x14ac:dyDescent="0.35">
      <c r="A160" s="27" t="s">
        <v>8</v>
      </c>
      <c r="B160" s="27" t="s">
        <v>16</v>
      </c>
      <c r="D160" s="28">
        <f>IF(C157="Al",O$153,O$158)</f>
        <v>0.39356894373658097</v>
      </c>
      <c r="M160" s="6"/>
      <c r="N160" s="6"/>
      <c r="O160" s="21"/>
    </row>
    <row r="161" spans="1:22" x14ac:dyDescent="0.35">
      <c r="A161" s="27" t="s">
        <v>8</v>
      </c>
      <c r="B161" s="27" t="s">
        <v>13</v>
      </c>
      <c r="D161" s="28">
        <f>IF(C157="Al",O$154,O$159)</f>
        <v>0.52088961752645224</v>
      </c>
      <c r="M161" t="s">
        <v>29</v>
      </c>
      <c r="N161" t="s">
        <v>24</v>
      </c>
      <c r="O161" s="21">
        <v>0.34848809321866414</v>
      </c>
    </row>
    <row r="162" spans="1:22" x14ac:dyDescent="0.35">
      <c r="A162" s="27" t="s">
        <v>8</v>
      </c>
      <c r="B162" s="27" t="s">
        <v>13</v>
      </c>
      <c r="D162" s="28">
        <f>IF(C157="Al",O$154,O$159)</f>
        <v>0.52088961752645224</v>
      </c>
      <c r="N162" t="s">
        <v>23</v>
      </c>
      <c r="O162" s="21">
        <v>0.34707249094584169</v>
      </c>
    </row>
    <row r="163" spans="1:22" x14ac:dyDescent="0.35">
      <c r="A163" s="27" t="s">
        <v>71</v>
      </c>
      <c r="B163" s="27" t="s">
        <v>15</v>
      </c>
      <c r="C163" t="s">
        <v>28</v>
      </c>
      <c r="D163" s="28">
        <f>IF(C163="Al",O$151,O$156)</f>
        <v>0.31817525883956166</v>
      </c>
      <c r="N163" t="s">
        <v>25</v>
      </c>
      <c r="O163" s="21">
        <v>0.26058516977425106</v>
      </c>
    </row>
    <row r="164" spans="1:22" x14ac:dyDescent="0.35">
      <c r="A164" s="27" t="s">
        <v>71</v>
      </c>
      <c r="B164" s="27" t="s">
        <v>10</v>
      </c>
      <c r="D164" s="28">
        <f>IF(C163="Al",O$152,O$157)</f>
        <v>0.33678418230597779</v>
      </c>
      <c r="N164" t="s">
        <v>26</v>
      </c>
      <c r="O164" s="21">
        <v>0.34359972445887954</v>
      </c>
    </row>
    <row r="165" spans="1:22" x14ac:dyDescent="0.35">
      <c r="A165" s="27" t="s">
        <v>71</v>
      </c>
      <c r="B165" s="27" t="s">
        <v>10</v>
      </c>
      <c r="D165" s="28">
        <f>IF(C163="Al",O$152,O$157)</f>
        <v>0.33678418230597779</v>
      </c>
    </row>
    <row r="166" spans="1:22" x14ac:dyDescent="0.35">
      <c r="A166" s="27" t="s">
        <v>71</v>
      </c>
      <c r="B166" s="27" t="s">
        <v>16</v>
      </c>
      <c r="D166" s="28">
        <f>IF(C163="Al",O$153,O$158)</f>
        <v>0.2516010456682376</v>
      </c>
    </row>
    <row r="167" spans="1:22" x14ac:dyDescent="0.35">
      <c r="A167" s="27" t="s">
        <v>71</v>
      </c>
      <c r="B167" s="27" t="s">
        <v>13</v>
      </c>
      <c r="D167" s="28">
        <f>IF(C163="Al",O$154,O$159)</f>
        <v>0.3333711857957718</v>
      </c>
    </row>
    <row r="168" spans="1:22" x14ac:dyDescent="0.35">
      <c r="A168" s="27" t="s">
        <v>71</v>
      </c>
      <c r="B168" s="27" t="s">
        <v>13</v>
      </c>
      <c r="D168" s="28">
        <f>IF(C163="Al",O$154,O$159)</f>
        <v>0.3333711857957718</v>
      </c>
      <c r="U168">
        <f>T172</f>
        <v>0.82966835313527709</v>
      </c>
    </row>
    <row r="169" spans="1:22" x14ac:dyDescent="0.35">
      <c r="A169" s="30" t="s">
        <v>72</v>
      </c>
      <c r="B169" s="30" t="s">
        <v>10</v>
      </c>
      <c r="C169" t="s">
        <v>19</v>
      </c>
      <c r="D169" s="31">
        <f>O169</f>
        <v>0.14430712016577937</v>
      </c>
      <c r="N169" s="30" t="s">
        <v>10</v>
      </c>
      <c r="O169" s="31">
        <f>Q169+R169</f>
        <v>0.14430712016577937</v>
      </c>
      <c r="Q169" s="31">
        <f>S169</f>
        <v>0.12430712016577937</v>
      </c>
      <c r="R169">
        <v>0.02</v>
      </c>
      <c r="S169">
        <f>T169/T172*U169</f>
        <v>0.12430712016577937</v>
      </c>
      <c r="T169">
        <v>0.12430712016577938</v>
      </c>
      <c r="U169">
        <f>U$168</f>
        <v>0.82966835313527709</v>
      </c>
      <c r="V169">
        <v>0.1513598388899787</v>
      </c>
    </row>
    <row r="170" spans="1:22" x14ac:dyDescent="0.35">
      <c r="A170" s="30" t="s">
        <v>72</v>
      </c>
      <c r="B170" s="30" t="s">
        <v>10</v>
      </c>
      <c r="D170" s="31">
        <f t="shared" ref="D170:D177" si="5">O170</f>
        <v>0.15330712016577938</v>
      </c>
      <c r="N170" s="30" t="s">
        <v>10</v>
      </c>
      <c r="O170" s="31">
        <f t="shared" ref="O170:O177" si="6">Q170+R170</f>
        <v>0.15330712016577938</v>
      </c>
      <c r="Q170" s="31">
        <f>S169</f>
        <v>0.12430712016577937</v>
      </c>
      <c r="R170">
        <v>2.9000000000000001E-2</v>
      </c>
      <c r="S170">
        <f>T170/T172*U170</f>
        <v>6.7945618680230732E-2</v>
      </c>
      <c r="T170">
        <v>6.7945618680230732E-2</v>
      </c>
      <c r="U170">
        <f t="shared" ref="U170:U171" si="7">U$168</f>
        <v>0.82966835313527709</v>
      </c>
      <c r="V170">
        <v>6.8010359617383692E-2</v>
      </c>
    </row>
    <row r="171" spans="1:22" x14ac:dyDescent="0.35">
      <c r="A171" s="30" t="s">
        <v>72</v>
      </c>
      <c r="B171" s="30" t="s">
        <v>10</v>
      </c>
      <c r="D171" s="31">
        <f t="shared" si="5"/>
        <v>0.15330712016577938</v>
      </c>
      <c r="N171" s="30" t="s">
        <v>10</v>
      </c>
      <c r="O171" s="31">
        <f t="shared" si="6"/>
        <v>0.15330712016577938</v>
      </c>
      <c r="Q171" s="31">
        <f>S169</f>
        <v>0.12430712016577937</v>
      </c>
      <c r="R171">
        <v>2.9000000000000001E-2</v>
      </c>
      <c r="S171">
        <f>T171/T172*U171</f>
        <v>8.4303378865748901E-2</v>
      </c>
      <c r="T171">
        <v>8.4303378865748901E-2</v>
      </c>
      <c r="U171">
        <f t="shared" si="7"/>
        <v>0.82966835313527709</v>
      </c>
      <c r="V171">
        <v>8.326605751031893E-2</v>
      </c>
    </row>
    <row r="172" spans="1:22" x14ac:dyDescent="0.35">
      <c r="A172" s="30" t="s">
        <v>73</v>
      </c>
      <c r="B172" s="30" t="s">
        <v>11</v>
      </c>
      <c r="D172" s="31">
        <f t="shared" si="5"/>
        <v>6.8445618680230733E-2</v>
      </c>
      <c r="N172" s="30" t="s">
        <v>11</v>
      </c>
      <c r="O172" s="31">
        <f t="shared" si="6"/>
        <v>6.8445618680230733E-2</v>
      </c>
      <c r="Q172" s="31">
        <f>S170</f>
        <v>6.7945618680230732E-2</v>
      </c>
      <c r="R172">
        <v>5.0000000000000001E-4</v>
      </c>
      <c r="T172">
        <f>T169+T169+T169+T170+T170+T170+T171+T171+T171</f>
        <v>0.82966835313527709</v>
      </c>
      <c r="V172">
        <f>V169+V169+V169+V170+V170+V170+V171+V171+V171</f>
        <v>0.90790876805304377</v>
      </c>
    </row>
    <row r="173" spans="1:22" x14ac:dyDescent="0.35">
      <c r="A173" s="30" t="s">
        <v>73</v>
      </c>
      <c r="B173" s="30" t="s">
        <v>11</v>
      </c>
      <c r="D173" s="31">
        <f t="shared" si="5"/>
        <v>6.8445618680230733E-2</v>
      </c>
      <c r="N173" s="30" t="s">
        <v>11</v>
      </c>
      <c r="O173" s="31">
        <f t="shared" si="6"/>
        <v>6.8445618680230733E-2</v>
      </c>
      <c r="Q173" s="31">
        <f>S170</f>
        <v>6.7945618680230732E-2</v>
      </c>
      <c r="R173">
        <v>5.0000000000000001E-4</v>
      </c>
    </row>
    <row r="174" spans="1:22" x14ac:dyDescent="0.35">
      <c r="A174" s="30" t="s">
        <v>73</v>
      </c>
      <c r="B174" s="30" t="s">
        <v>11</v>
      </c>
      <c r="D174" s="31">
        <f t="shared" si="5"/>
        <v>6.8445618680230733E-2</v>
      </c>
      <c r="N174" s="30" t="s">
        <v>11</v>
      </c>
      <c r="O174" s="31">
        <f t="shared" si="6"/>
        <v>6.8445618680230733E-2</v>
      </c>
      <c r="Q174" s="31">
        <f>S170</f>
        <v>6.7945618680230732E-2</v>
      </c>
      <c r="R174">
        <v>5.0000000000000001E-4</v>
      </c>
    </row>
    <row r="175" spans="1:22" x14ac:dyDescent="0.35">
      <c r="A175" s="30" t="s">
        <v>73</v>
      </c>
      <c r="B175" s="30" t="s">
        <v>12</v>
      </c>
      <c r="D175" s="31">
        <f t="shared" si="5"/>
        <v>8.7603378865748899E-2</v>
      </c>
      <c r="N175" s="30" t="s">
        <v>12</v>
      </c>
      <c r="O175" s="31">
        <f t="shared" si="6"/>
        <v>8.7603378865748899E-2</v>
      </c>
      <c r="Q175" s="31">
        <f>S171</f>
        <v>8.4303378865748901E-2</v>
      </c>
      <c r="R175">
        <v>3.3E-3</v>
      </c>
    </row>
    <row r="176" spans="1:22" x14ac:dyDescent="0.35">
      <c r="A176" s="30" t="s">
        <v>73</v>
      </c>
      <c r="B176" s="30" t="s">
        <v>12</v>
      </c>
      <c r="D176" s="31">
        <f t="shared" si="5"/>
        <v>8.7603378865748899E-2</v>
      </c>
      <c r="N176" s="30" t="s">
        <v>12</v>
      </c>
      <c r="O176" s="31">
        <f t="shared" si="6"/>
        <v>8.7603378865748899E-2</v>
      </c>
      <c r="Q176" s="31">
        <f>S171</f>
        <v>8.4303378865748901E-2</v>
      </c>
      <c r="R176">
        <v>3.3E-3</v>
      </c>
    </row>
    <row r="177" spans="1:18" x14ac:dyDescent="0.35">
      <c r="A177" s="30" t="s">
        <v>73</v>
      </c>
      <c r="B177" s="30" t="s">
        <v>12</v>
      </c>
      <c r="D177" s="31">
        <f t="shared" si="5"/>
        <v>8.7603378865748899E-2</v>
      </c>
      <c r="N177" s="30" t="s">
        <v>12</v>
      </c>
      <c r="O177" s="31">
        <f t="shared" si="6"/>
        <v>8.7603378865748899E-2</v>
      </c>
      <c r="P177" s="5">
        <f>SUM(O169:O177)</f>
        <v>0.91906835313527679</v>
      </c>
      <c r="Q177" s="31">
        <f>S171</f>
        <v>8.4303378865748901E-2</v>
      </c>
      <c r="R177">
        <v>3.3E-3</v>
      </c>
    </row>
    <row r="178" spans="1:18" x14ac:dyDescent="0.35">
      <c r="A178" t="s">
        <v>51</v>
      </c>
    </row>
    <row r="182" spans="1:18" x14ac:dyDescent="0.35">
      <c r="A182" s="23" t="s">
        <v>0</v>
      </c>
      <c r="B182" s="23">
        <f t="shared" ref="B182:B187" si="8">O$186</f>
        <v>4.0497437528352602</v>
      </c>
      <c r="C182" s="23"/>
      <c r="D182" s="23">
        <f>SUM(D1:D4)</f>
        <v>4.0501560106712269</v>
      </c>
      <c r="E182" s="23">
        <f>D182-$B182</f>
        <v>4.1225783596665622E-4</v>
      </c>
      <c r="N182" t="s">
        <v>21</v>
      </c>
      <c r="O182" s="5">
        <v>0.99948599332923294</v>
      </c>
    </row>
    <row r="183" spans="1:18" x14ac:dyDescent="0.35">
      <c r="A183" s="23" t="s">
        <v>1</v>
      </c>
      <c r="B183" s="23">
        <f t="shared" si="8"/>
        <v>4.0497437528352602</v>
      </c>
      <c r="C183" s="23"/>
      <c r="D183" s="23">
        <f>SUM(D2:D5)</f>
        <v>4.0501560106712269</v>
      </c>
      <c r="E183" s="23">
        <f t="shared" ref="E183:E278" si="9">D183-$B183</f>
        <v>4.1225783596665622E-4</v>
      </c>
      <c r="N183" t="s">
        <v>22</v>
      </c>
      <c r="O183" s="5">
        <v>0.96118470375197562</v>
      </c>
    </row>
    <row r="184" spans="1:18" x14ac:dyDescent="0.35">
      <c r="A184" s="23" t="s">
        <v>2</v>
      </c>
      <c r="B184" s="23">
        <f t="shared" si="8"/>
        <v>4.0497437528352602</v>
      </c>
      <c r="C184" s="23"/>
      <c r="D184" s="23">
        <f>SUM(D9:D12)</f>
        <v>4.0501560106712269</v>
      </c>
      <c r="E184" s="23">
        <f t="shared" si="9"/>
        <v>4.1225783596665622E-4</v>
      </c>
      <c r="N184" t="s">
        <v>33</v>
      </c>
      <c r="O184" s="5">
        <v>1.0444022686839507</v>
      </c>
    </row>
    <row r="185" spans="1:18" x14ac:dyDescent="0.35">
      <c r="A185" s="23" t="s">
        <v>3</v>
      </c>
      <c r="B185" s="23">
        <f t="shared" si="8"/>
        <v>4.0497437528352602</v>
      </c>
      <c r="C185" s="23"/>
      <c r="D185" s="23">
        <f>SUM(D13:D16)</f>
        <v>4.0501560106712269</v>
      </c>
      <c r="E185" s="23">
        <f t="shared" si="9"/>
        <v>4.1225783596665622E-4</v>
      </c>
      <c r="N185" t="s">
        <v>34</v>
      </c>
      <c r="O185" s="5">
        <v>1.0446707870701011</v>
      </c>
    </row>
    <row r="186" spans="1:18" x14ac:dyDescent="0.35">
      <c r="A186" s="23" t="s">
        <v>4</v>
      </c>
      <c r="B186" s="23">
        <f t="shared" si="8"/>
        <v>4.0497437528352602</v>
      </c>
      <c r="C186" s="23"/>
      <c r="D186" s="23">
        <f>SUM(D17:D20)</f>
        <v>4.0501560106712269</v>
      </c>
      <c r="E186" s="23">
        <f t="shared" si="9"/>
        <v>4.1225783596665622E-4</v>
      </c>
      <c r="O186" s="5">
        <f>SUM(O182:O185)</f>
        <v>4.0497437528352602</v>
      </c>
    </row>
    <row r="187" spans="1:18" x14ac:dyDescent="0.35">
      <c r="A187" s="23" t="s">
        <v>5</v>
      </c>
      <c r="B187" s="23">
        <f t="shared" si="8"/>
        <v>4.0497437528352602</v>
      </c>
      <c r="C187" s="23"/>
      <c r="D187" s="23">
        <f>SUM(D21:D24)</f>
        <v>4.0501560106712269</v>
      </c>
      <c r="E187" s="23">
        <f t="shared" si="9"/>
        <v>4.1225783596665622E-4</v>
      </c>
      <c r="F187" s="5">
        <f>AVERAGE(D182:D187)</f>
        <v>4.0501560106712269</v>
      </c>
      <c r="G187" s="5">
        <f>O186</f>
        <v>4.0497437528352602</v>
      </c>
      <c r="H187" s="5">
        <f>F187-G187</f>
        <v>4.1225783596665622E-4</v>
      </c>
      <c r="I187" s="5">
        <f>SUM(D182:D187)</f>
        <v>24.300936064027361</v>
      </c>
      <c r="J187">
        <f>6*F187</f>
        <v>24.300936064027361</v>
      </c>
      <c r="O187" s="5"/>
    </row>
    <row r="188" spans="1:18" x14ac:dyDescent="0.35">
      <c r="A188" s="1" t="s">
        <v>30</v>
      </c>
      <c r="B188" s="24">
        <v>2.9742733743388623</v>
      </c>
      <c r="C188" s="1"/>
      <c r="D188" s="24">
        <f>D34+D35+D36</f>
        <v>2.9772733743388624</v>
      </c>
      <c r="E188" s="24">
        <f t="shared" si="9"/>
        <v>3.0000000000001137E-3</v>
      </c>
      <c r="G188" s="5"/>
      <c r="N188" t="s">
        <v>42</v>
      </c>
      <c r="O188" s="5">
        <v>1.0198013395064838</v>
      </c>
    </row>
    <row r="189" spans="1:18" x14ac:dyDescent="0.35">
      <c r="A189" s="1" t="s">
        <v>46</v>
      </c>
      <c r="B189" s="24">
        <v>2.9742733743388623</v>
      </c>
      <c r="C189" s="1"/>
      <c r="D189" s="24">
        <f>D37+D38+D39</f>
        <v>2.9772733743388624</v>
      </c>
      <c r="E189" s="24">
        <f t="shared" si="9"/>
        <v>3.0000000000001137E-3</v>
      </c>
      <c r="G189" s="5"/>
      <c r="N189" t="s">
        <v>43</v>
      </c>
      <c r="O189" s="5">
        <v>0.97948506301414728</v>
      </c>
    </row>
    <row r="190" spans="1:18" x14ac:dyDescent="0.35">
      <c r="A190" s="1" t="s">
        <v>47</v>
      </c>
      <c r="B190" s="24">
        <v>2.9742733743388623</v>
      </c>
      <c r="C190" s="1"/>
      <c r="D190" s="24">
        <f>D40+D41+D42</f>
        <v>2.9772733743388624</v>
      </c>
      <c r="E190" s="24">
        <f t="shared" si="9"/>
        <v>3.0000000000001137E-3</v>
      </c>
      <c r="F190" s="5">
        <f>AVERAGE(D188:D190)</f>
        <v>2.9772733743388624</v>
      </c>
      <c r="G190" s="5">
        <f>O191</f>
        <v>2.9787714655347783</v>
      </c>
      <c r="H190" s="5">
        <f>F190-G190</f>
        <v>-1.4980911959159293E-3</v>
      </c>
      <c r="I190" s="5">
        <f>SUM(D188:D190)</f>
        <v>8.9318201230165872</v>
      </c>
      <c r="J190">
        <f>3*F190</f>
        <v>8.9318201230165872</v>
      </c>
      <c r="N190" t="s">
        <v>43</v>
      </c>
      <c r="O190" s="5">
        <v>0.97948506301414728</v>
      </c>
    </row>
    <row r="191" spans="1:18" x14ac:dyDescent="0.35">
      <c r="A191" s="25" t="s">
        <v>53</v>
      </c>
      <c r="B191" s="32">
        <f>IF(C43="Al",O$120,O$127)</f>
        <v>0</v>
      </c>
      <c r="C191" s="25"/>
      <c r="D191" s="33">
        <f>SUM(D43:D48)</f>
        <v>3.0464561414077647</v>
      </c>
      <c r="E191" s="33">
        <f t="shared" si="9"/>
        <v>3.0464561414077647</v>
      </c>
      <c r="G191" s="5"/>
      <c r="O191" s="5">
        <f>SUM(O188:O190)</f>
        <v>2.9787714655347783</v>
      </c>
    </row>
    <row r="192" spans="1:18" x14ac:dyDescent="0.35">
      <c r="A192" s="25" t="s">
        <v>54</v>
      </c>
      <c r="B192" s="32">
        <f>IF(C49="Al",O$120,O$127)</f>
        <v>0</v>
      </c>
      <c r="C192" s="25"/>
      <c r="D192" s="33">
        <f>SUM(D49:D54)</f>
        <v>3.0464561414077647</v>
      </c>
      <c r="E192" s="33">
        <f t="shared" si="9"/>
        <v>3.0464561414077647</v>
      </c>
      <c r="G192" s="5"/>
      <c r="O192" s="5"/>
    </row>
    <row r="193" spans="1:15" x14ac:dyDescent="0.35">
      <c r="A193" s="25" t="s">
        <v>55</v>
      </c>
      <c r="B193" s="32">
        <f>IF(C55="Al",O$120,O$127)</f>
        <v>0</v>
      </c>
      <c r="C193" s="25"/>
      <c r="D193" s="33">
        <f>SUM(D55:D60)</f>
        <v>2.0095070540674409</v>
      </c>
      <c r="E193" s="33">
        <f t="shared" si="9"/>
        <v>2.0095070540674409</v>
      </c>
      <c r="G193" s="5"/>
      <c r="O193" s="5"/>
    </row>
    <row r="194" spans="1:15" x14ac:dyDescent="0.35">
      <c r="A194" s="25" t="s">
        <v>56</v>
      </c>
      <c r="B194" s="32">
        <f>IF(C61="Al",O$120,O$127)</f>
        <v>0</v>
      </c>
      <c r="C194" s="25"/>
      <c r="D194" s="33">
        <f>SUM(D61:D66)</f>
        <v>3.0464561414077647</v>
      </c>
      <c r="E194" s="33">
        <f t="shared" si="9"/>
        <v>3.0464561414077647</v>
      </c>
      <c r="G194" s="5"/>
      <c r="N194" t="s">
        <v>39</v>
      </c>
      <c r="O194" s="5">
        <v>0.40494089035054082</v>
      </c>
    </row>
    <row r="195" spans="1:15" x14ac:dyDescent="0.35">
      <c r="A195" s="25" t="s">
        <v>57</v>
      </c>
      <c r="B195" s="32">
        <f>IF(C67="Al",O$120,O$127)</f>
        <v>0</v>
      </c>
      <c r="C195" s="25"/>
      <c r="D195" s="33">
        <f>SUM(D67:D72)</f>
        <v>3.0464561414077647</v>
      </c>
      <c r="E195" s="33">
        <f t="shared" si="9"/>
        <v>3.0464561414077647</v>
      </c>
      <c r="G195" s="5"/>
      <c r="N195" t="s">
        <v>36</v>
      </c>
      <c r="O195" s="5">
        <v>0.52480813026429529</v>
      </c>
    </row>
    <row r="196" spans="1:15" x14ac:dyDescent="0.35">
      <c r="A196" s="25" t="s">
        <v>58</v>
      </c>
      <c r="B196" s="32">
        <f>IF(C73="Al",O$120,O$127)</f>
        <v>0</v>
      </c>
      <c r="C196" s="25"/>
      <c r="D196" s="33">
        <f>SUM(D73:D78)</f>
        <v>2.0095070540674409</v>
      </c>
      <c r="E196" s="33">
        <f t="shared" si="9"/>
        <v>2.0095070540674409</v>
      </c>
      <c r="G196" s="5"/>
      <c r="N196" t="s">
        <v>37</v>
      </c>
      <c r="O196" s="5">
        <v>0.50900002634595332</v>
      </c>
    </row>
    <row r="197" spans="1:15" x14ac:dyDescent="0.35">
      <c r="A197" s="25" t="s">
        <v>59</v>
      </c>
      <c r="B197" s="32">
        <f>IF(C79="Al",O$120,O$127)</f>
        <v>0</v>
      </c>
      <c r="C197" s="25"/>
      <c r="D197" s="33">
        <f>SUM(D79:D84)</f>
        <v>3.0464561414077647</v>
      </c>
      <c r="E197" s="33">
        <f t="shared" si="9"/>
        <v>3.0464561414077647</v>
      </c>
      <c r="G197" s="5"/>
      <c r="N197" t="s">
        <v>40</v>
      </c>
      <c r="O197" s="5">
        <v>0.44316872066440643</v>
      </c>
    </row>
    <row r="198" spans="1:15" x14ac:dyDescent="0.35">
      <c r="A198" s="25" t="s">
        <v>60</v>
      </c>
      <c r="B198" s="32">
        <f>IF(C85="Al",O$120,O$127)</f>
        <v>0</v>
      </c>
      <c r="C198" s="25"/>
      <c r="D198" s="33">
        <f>SUM(D85:D90)</f>
        <v>3.0464561414077647</v>
      </c>
      <c r="E198" s="33">
        <f t="shared" si="9"/>
        <v>3.0464561414077647</v>
      </c>
      <c r="G198" s="5"/>
      <c r="N198" t="s">
        <v>38</v>
      </c>
      <c r="O198" s="5">
        <v>0.51703954837755361</v>
      </c>
    </row>
    <row r="199" spans="1:15" x14ac:dyDescent="0.35">
      <c r="A199" s="25" t="s">
        <v>61</v>
      </c>
      <c r="B199" s="32">
        <f>IF(C91="Al",O$120,O$127)</f>
        <v>0</v>
      </c>
      <c r="C199" s="25"/>
      <c r="D199" s="33">
        <f>SUM(D91:D96)</f>
        <v>2.0095070540674409</v>
      </c>
      <c r="E199" s="33">
        <f t="shared" si="9"/>
        <v>2.0095070540674409</v>
      </c>
      <c r="G199" s="5"/>
      <c r="N199" t="s">
        <v>41</v>
      </c>
      <c r="O199" s="5">
        <v>0.48074013778061853</v>
      </c>
    </row>
    <row r="200" spans="1:15" x14ac:dyDescent="0.35">
      <c r="A200" s="25" t="s">
        <v>62</v>
      </c>
      <c r="B200" s="32">
        <f>IF(C97="Al",O$120,O$127)</f>
        <v>0</v>
      </c>
      <c r="C200" s="25"/>
      <c r="D200" s="33">
        <f>SUM(D97:D102)</f>
        <v>3.0464561414077647</v>
      </c>
      <c r="E200" s="33">
        <f t="shared" si="9"/>
        <v>3.0464561414077647</v>
      </c>
      <c r="G200" s="5"/>
      <c r="O200" s="5">
        <f>SUM(O194:O199)</f>
        <v>2.8796974537833679</v>
      </c>
    </row>
    <row r="201" spans="1:15" x14ac:dyDescent="0.35">
      <c r="A201" s="25" t="s">
        <v>63</v>
      </c>
      <c r="B201" s="32">
        <f>IF(C103="Al",O$120,O$127)</f>
        <v>0</v>
      </c>
      <c r="C201" s="25"/>
      <c r="D201" s="33">
        <f>SUM(D103:D108)</f>
        <v>3.0464561414077647</v>
      </c>
      <c r="E201" s="33">
        <f t="shared" si="9"/>
        <v>3.0464561414077647</v>
      </c>
      <c r="G201" s="5"/>
      <c r="O201" s="5"/>
    </row>
    <row r="202" spans="1:15" x14ac:dyDescent="0.35">
      <c r="A202" s="25" t="s">
        <v>64</v>
      </c>
      <c r="B202" s="32">
        <f>IF(C109="Al",O$120,O$127)</f>
        <v>0</v>
      </c>
      <c r="C202" s="25"/>
      <c r="D202" s="33">
        <f>SUM(D109:D114)</f>
        <v>2.0095070540674409</v>
      </c>
      <c r="E202" s="33">
        <f t="shared" si="9"/>
        <v>2.0095070540674409</v>
      </c>
      <c r="G202" s="5"/>
      <c r="O202" s="5"/>
    </row>
    <row r="203" spans="1:15" x14ac:dyDescent="0.35">
      <c r="A203" s="25" t="s">
        <v>65</v>
      </c>
      <c r="B203" s="32">
        <f>IF(C115="Al",O$120,O$127)</f>
        <v>0</v>
      </c>
      <c r="C203" s="25"/>
      <c r="D203" s="33">
        <f>SUM(D115:D120)</f>
        <v>3.0464561414077647</v>
      </c>
      <c r="E203" s="33">
        <f t="shared" si="9"/>
        <v>3.0464561414077647</v>
      </c>
      <c r="G203" s="5"/>
      <c r="N203" t="s">
        <v>24</v>
      </c>
      <c r="O203" s="5">
        <v>0.41787666872360119</v>
      </c>
    </row>
    <row r="204" spans="1:15" x14ac:dyDescent="0.35">
      <c r="A204" s="25" t="s">
        <v>66</v>
      </c>
      <c r="B204" s="32">
        <f>IF(C121="Al",O$120,O$127)</f>
        <v>0</v>
      </c>
      <c r="C204" s="25"/>
      <c r="D204" s="33">
        <f>SUM(D121:D126)</f>
        <v>3.0464561414077647</v>
      </c>
      <c r="E204" s="33">
        <f t="shared" si="9"/>
        <v>3.0464561414077647</v>
      </c>
      <c r="G204" s="5"/>
      <c r="N204" t="s">
        <v>23</v>
      </c>
      <c r="O204" s="5">
        <v>0.41619087950087519</v>
      </c>
    </row>
    <row r="205" spans="1:15" x14ac:dyDescent="0.35">
      <c r="A205" s="25" t="s">
        <v>67</v>
      </c>
      <c r="B205" s="32">
        <f>IF(C127="Al",O$120,O$127)</f>
        <v>0</v>
      </c>
      <c r="C205" s="25"/>
      <c r="D205" s="33">
        <f>SUM(D127:D132)</f>
        <v>3.0464561414077647</v>
      </c>
      <c r="E205" s="33">
        <f t="shared" si="9"/>
        <v>3.0464561414077647</v>
      </c>
      <c r="G205" s="5"/>
      <c r="N205" t="s">
        <v>25</v>
      </c>
      <c r="O205" s="5">
        <v>0.3131499883991718</v>
      </c>
    </row>
    <row r="206" spans="1:15" x14ac:dyDescent="0.35">
      <c r="A206" s="25" t="s">
        <v>68</v>
      </c>
      <c r="B206" s="32">
        <f>IF(C133="Al",O$120,O$127)</f>
        <v>0</v>
      </c>
      <c r="C206" s="25"/>
      <c r="D206" s="33">
        <f>SUM(D133:D138)</f>
        <v>3.0464561414077647</v>
      </c>
      <c r="E206" s="33">
        <f t="shared" si="9"/>
        <v>3.0464561414077647</v>
      </c>
      <c r="G206" s="5"/>
      <c r="N206" t="s">
        <v>26</v>
      </c>
      <c r="O206" s="5">
        <v>0.41205520434746346</v>
      </c>
    </row>
    <row r="207" spans="1:15" x14ac:dyDescent="0.35">
      <c r="A207" s="25" t="s">
        <v>69</v>
      </c>
      <c r="B207" s="32">
        <f>IF(C139="Al",O$120,O$127)</f>
        <v>0</v>
      </c>
      <c r="C207" s="25"/>
      <c r="D207" s="33">
        <f>SUM(D139:D144)</f>
        <v>3.0464561414077647</v>
      </c>
      <c r="E207" s="33">
        <f t="shared" si="9"/>
        <v>3.0464561414077647</v>
      </c>
      <c r="G207" s="5"/>
      <c r="O207" s="5">
        <f>O203+O204+O204+O205+O206+O206</f>
        <v>2.3875188248194501</v>
      </c>
    </row>
    <row r="208" spans="1:15" x14ac:dyDescent="0.35">
      <c r="A208" s="25" t="s">
        <v>70</v>
      </c>
      <c r="B208" s="32">
        <f>IF(C145="Al",O$120,O$127)</f>
        <v>0</v>
      </c>
      <c r="C208" s="25"/>
      <c r="D208" s="33">
        <f>SUM(D145:D150)</f>
        <v>3.0464561414077647</v>
      </c>
      <c r="E208" s="33">
        <f t="shared" si="9"/>
        <v>3.0464561414077647</v>
      </c>
      <c r="F208" s="5">
        <f>AVERAGE(D191:D208)</f>
        <v>2.8160230108876938</v>
      </c>
      <c r="G208" s="5">
        <f>O200</f>
        <v>2.8796974537833679</v>
      </c>
      <c r="H208" s="5">
        <f>F208-G208</f>
        <v>-6.3674442895674144E-2</v>
      </c>
      <c r="I208" s="5">
        <f>SUM(D191:D208)</f>
        <v>50.688414195978488</v>
      </c>
      <c r="J208">
        <f>6*F208</f>
        <v>16.896138065326163</v>
      </c>
      <c r="O208" s="5"/>
    </row>
    <row r="209" spans="1:15" x14ac:dyDescent="0.35">
      <c r="A209" s="27" t="s">
        <v>6</v>
      </c>
      <c r="B209" s="34">
        <f>IF(C151="Al",P$154,P$159)</f>
        <v>2.9462006551367539</v>
      </c>
      <c r="C209" s="27"/>
      <c r="D209" s="29">
        <f>SUM(D151:D156)</f>
        <v>2.9462006551367539</v>
      </c>
      <c r="E209" s="29">
        <f t="shared" si="9"/>
        <v>0</v>
      </c>
      <c r="G209" s="5"/>
      <c r="H209" s="5"/>
      <c r="N209" t="s">
        <v>32</v>
      </c>
      <c r="O209" s="5">
        <v>0.16263786334612496</v>
      </c>
    </row>
    <row r="210" spans="1:15" x14ac:dyDescent="0.35">
      <c r="A210" s="27" t="s">
        <v>7</v>
      </c>
      <c r="B210" s="34">
        <f>IF(C157="Al",P$154,P$159)</f>
        <v>2.9462006551367539</v>
      </c>
      <c r="C210" s="27"/>
      <c r="D210" s="29">
        <f>SUM(D157:D162)</f>
        <v>2.9462006551367539</v>
      </c>
      <c r="E210" s="29">
        <f t="shared" si="9"/>
        <v>0</v>
      </c>
      <c r="G210" s="5"/>
      <c r="H210" s="5"/>
      <c r="N210" s="6" t="s">
        <v>17</v>
      </c>
      <c r="O210" s="5">
        <v>7.2789075335999959E-2</v>
      </c>
    </row>
    <row r="211" spans="1:15" x14ac:dyDescent="0.35">
      <c r="A211" s="27" t="s">
        <v>8</v>
      </c>
      <c r="B211" s="34">
        <f>IF(C163="Al",P$154,P$159)</f>
        <v>1.9100870407112984</v>
      </c>
      <c r="C211" s="27"/>
      <c r="D211" s="29">
        <f>SUM(D163:D168)</f>
        <v>1.9100870407112984</v>
      </c>
      <c r="E211" s="29">
        <f t="shared" si="9"/>
        <v>0</v>
      </c>
      <c r="F211" s="5">
        <f>AVERAGE(D209:D211)</f>
        <v>2.6008294503282685</v>
      </c>
      <c r="G211" s="5">
        <f>O207</f>
        <v>2.3875188248194501</v>
      </c>
      <c r="H211" s="5">
        <f>F211-G211</f>
        <v>0.21331062550881841</v>
      </c>
      <c r="I211" s="5">
        <f>SUM(D209:D211)</f>
        <v>7.802488350984806</v>
      </c>
      <c r="J211">
        <f>3*F211</f>
        <v>7.802488350984806</v>
      </c>
      <c r="N211" s="6" t="s">
        <v>18</v>
      </c>
      <c r="O211" s="5">
        <v>8.9205446272630384E-2</v>
      </c>
    </row>
    <row r="212" spans="1:15" x14ac:dyDescent="0.35">
      <c r="A212" s="30" t="s">
        <v>9</v>
      </c>
      <c r="B212" s="31">
        <f>IF(C169="Na",0.96,IF(C169="Ca",2,0))</f>
        <v>0.96</v>
      </c>
      <c r="C212" s="30"/>
      <c r="D212" s="31">
        <f>SUM(D169:D177)</f>
        <v>0.91906835313527679</v>
      </c>
      <c r="E212" s="31">
        <f t="shared" si="9"/>
        <v>-4.093164686472317E-2</v>
      </c>
      <c r="F212" s="5">
        <f>D212</f>
        <v>0.91906835313527679</v>
      </c>
      <c r="G212" s="5">
        <f>O212</f>
        <v>0.97389715486426598</v>
      </c>
      <c r="H212" s="5">
        <f>F212-G212</f>
        <v>-5.4828801728989185E-2</v>
      </c>
      <c r="I212" s="5">
        <f>D212</f>
        <v>0.91906835313527679</v>
      </c>
      <c r="J212" s="5">
        <f>F212</f>
        <v>0.91906835313527679</v>
      </c>
      <c r="K212">
        <f>SUM(J187:J212)</f>
        <v>58.850450956490192</v>
      </c>
      <c r="L212">
        <f>(6*4)+(3*3)+(6*3)+(3*2)+1</f>
        <v>58</v>
      </c>
      <c r="N212" s="6"/>
      <c r="O212" s="5">
        <f>O209+O209+O209+O210+O210+O210+O211+O211+O211</f>
        <v>0.97389715486426598</v>
      </c>
    </row>
    <row r="213" spans="1:15" s="37" customFormat="1" x14ac:dyDescent="0.35">
      <c r="B213" s="38"/>
      <c r="D213" s="38"/>
      <c r="E213" s="38"/>
    </row>
    <row r="214" spans="1:15" x14ac:dyDescent="0.35">
      <c r="A214" t="s">
        <v>15</v>
      </c>
      <c r="B214" s="5">
        <f>O214</f>
        <v>1.2536300061708037</v>
      </c>
      <c r="D214" s="5">
        <f>D151+D157+D163</f>
        <v>1.2749773831990536</v>
      </c>
      <c r="E214" s="5">
        <f t="shared" si="9"/>
        <v>2.1347377028249959E-2</v>
      </c>
      <c r="F214">
        <f>ABS(E214)</f>
        <v>2.1347377028249959E-2</v>
      </c>
      <c r="G214" s="5">
        <f>AVERAGE(D214)</f>
        <v>1.2749773831990536</v>
      </c>
      <c r="H214" s="5">
        <f>AVERAGE(E214)</f>
        <v>2.1347377028249959E-2</v>
      </c>
      <c r="I214" s="5">
        <f>O214</f>
        <v>1.2536300061708037</v>
      </c>
      <c r="J214" s="5"/>
      <c r="K214" s="5"/>
      <c r="N214" t="s">
        <v>15</v>
      </c>
      <c r="O214">
        <v>1.2536300061708037</v>
      </c>
    </row>
    <row r="215" spans="1:15" x14ac:dyDescent="0.35">
      <c r="A215" t="s">
        <v>155</v>
      </c>
      <c r="B215" s="5">
        <f>O215</f>
        <v>2.0148209618543591</v>
      </c>
      <c r="D215" s="5">
        <f>D153+D158+D25+D169</f>
        <v>2.1967072845429012</v>
      </c>
      <c r="E215" s="5">
        <f t="shared" si="9"/>
        <v>0.1818863226885421</v>
      </c>
      <c r="F215">
        <f t="shared" ref="F215:F278" si="10">ABS(E215)</f>
        <v>0.1818863226885421</v>
      </c>
      <c r="H215" s="5"/>
      <c r="J215" s="5"/>
      <c r="N215" t="s">
        <v>10</v>
      </c>
      <c r="O215">
        <v>2.0148209618543591</v>
      </c>
    </row>
    <row r="216" spans="1:15" x14ac:dyDescent="0.35">
      <c r="A216" t="s">
        <v>156</v>
      </c>
      <c r="B216" s="5">
        <f>O215</f>
        <v>2.0148209618543591</v>
      </c>
      <c r="D216" s="5">
        <f>D159+D164+D28+D170</f>
        <v>2.0262657597651175</v>
      </c>
      <c r="E216" s="5">
        <f t="shared" si="9"/>
        <v>1.1444797910758364E-2</v>
      </c>
      <c r="F216">
        <f t="shared" si="10"/>
        <v>1.1444797910758364E-2</v>
      </c>
      <c r="H216" s="5"/>
      <c r="J216" s="5"/>
      <c r="N216" t="s">
        <v>16</v>
      </c>
      <c r="O216">
        <v>1.1230317691002534</v>
      </c>
    </row>
    <row r="217" spans="1:15" x14ac:dyDescent="0.35">
      <c r="A217" t="s">
        <v>157</v>
      </c>
      <c r="B217" s="5">
        <f>O215</f>
        <v>2.0148209618543591</v>
      </c>
      <c r="D217" s="5">
        <f>D152+D165+D31+D171</f>
        <v>2.0262657597651175</v>
      </c>
      <c r="E217" s="5">
        <f t="shared" si="9"/>
        <v>1.1444797910758364E-2</v>
      </c>
      <c r="F217">
        <f t="shared" si="10"/>
        <v>1.1444797910758364E-2</v>
      </c>
      <c r="G217" s="5">
        <f>AVERAGE(D215:D217)</f>
        <v>2.0830796013577118</v>
      </c>
      <c r="H217" s="5">
        <f>AVERAGE(E215:E217)</f>
        <v>6.8258639503352939E-2</v>
      </c>
      <c r="I217" s="5">
        <f>O215</f>
        <v>2.0148209618543591</v>
      </c>
      <c r="J217" s="5"/>
      <c r="K217" s="5"/>
      <c r="L217" s="5"/>
      <c r="N217" t="s">
        <v>11</v>
      </c>
      <c r="O217">
        <v>2.071761061994466</v>
      </c>
    </row>
    <row r="218" spans="1:15" x14ac:dyDescent="0.35">
      <c r="A218" t="s">
        <v>123</v>
      </c>
      <c r="B218" s="5">
        <f t="shared" ref="B218:B229" si="11">O$216</f>
        <v>1.1230317691002534</v>
      </c>
      <c r="D218" s="5">
        <f>D49+O$205+O$194</f>
        <v>1.146308363521324</v>
      </c>
      <c r="E218" s="5">
        <f t="shared" si="9"/>
        <v>2.3276594421070662E-2</v>
      </c>
      <c r="F218">
        <f t="shared" si="10"/>
        <v>2.3276594421070662E-2</v>
      </c>
      <c r="H218" s="5"/>
      <c r="J218" s="5"/>
      <c r="N218" t="s">
        <v>12</v>
      </c>
      <c r="O218">
        <v>2.0115748537765814</v>
      </c>
    </row>
    <row r="219" spans="1:15" x14ac:dyDescent="0.35">
      <c r="A219" t="s">
        <v>122</v>
      </c>
      <c r="B219" s="5">
        <f t="shared" si="11"/>
        <v>1.1230317691002534</v>
      </c>
      <c r="D219" s="5">
        <f>D55+D73+D154</f>
        <v>0.96141310404487612</v>
      </c>
      <c r="E219" s="5">
        <f t="shared" si="9"/>
        <v>-0.16161866505537725</v>
      </c>
      <c r="F219">
        <f t="shared" si="10"/>
        <v>0.16161866505537725</v>
      </c>
      <c r="H219" s="5"/>
      <c r="J219" s="5"/>
      <c r="N219" t="s">
        <v>13</v>
      </c>
      <c r="O219" s="10">
        <v>1.9812656032957094</v>
      </c>
    </row>
    <row r="220" spans="1:15" x14ac:dyDescent="0.35">
      <c r="A220" t="s">
        <v>124</v>
      </c>
      <c r="B220" s="5">
        <f t="shared" si="11"/>
        <v>1.1230317691002534</v>
      </c>
      <c r="D220" s="5">
        <f>D67+O$205+O$194</f>
        <v>1.146308363521324</v>
      </c>
      <c r="E220" s="5">
        <f t="shared" si="9"/>
        <v>2.3276594421070662E-2</v>
      </c>
      <c r="F220">
        <f t="shared" si="10"/>
        <v>2.3276594421070662E-2</v>
      </c>
      <c r="H220" s="5"/>
      <c r="J220" s="5"/>
      <c r="N220" t="s">
        <v>14</v>
      </c>
      <c r="O220">
        <v>1.9968395340804608</v>
      </c>
    </row>
    <row r="221" spans="1:15" x14ac:dyDescent="0.35">
      <c r="A221" t="s">
        <v>77</v>
      </c>
      <c r="B221" s="5">
        <f t="shared" si="11"/>
        <v>1.1230317691002534</v>
      </c>
      <c r="D221" s="5">
        <f>D61+D79+O$205</f>
        <v>1.1695849579423947</v>
      </c>
      <c r="E221" s="5">
        <f t="shared" si="9"/>
        <v>4.6553188842141324E-2</v>
      </c>
      <c r="F221">
        <f t="shared" si="10"/>
        <v>4.6553188842141324E-2</v>
      </c>
      <c r="H221" s="5"/>
      <c r="J221" s="5"/>
      <c r="N221" t="s">
        <v>31</v>
      </c>
      <c r="O221">
        <v>1.9772647491723192</v>
      </c>
    </row>
    <row r="222" spans="1:15" x14ac:dyDescent="0.35">
      <c r="A222" t="s">
        <v>125</v>
      </c>
      <c r="B222" s="5">
        <f t="shared" si="11"/>
        <v>1.1230317691002534</v>
      </c>
      <c r="D222" s="5">
        <f>D85+O$205+O$194</f>
        <v>1.146308363521324</v>
      </c>
      <c r="E222" s="5">
        <f t="shared" si="9"/>
        <v>2.3276594421070662E-2</v>
      </c>
      <c r="F222">
        <f t="shared" si="10"/>
        <v>2.3276594421070662E-2</v>
      </c>
      <c r="H222" s="5"/>
      <c r="J222" s="5"/>
      <c r="O222" s="10"/>
    </row>
    <row r="223" spans="1:15" x14ac:dyDescent="0.35">
      <c r="A223" t="s">
        <v>126</v>
      </c>
      <c r="B223" s="5">
        <f t="shared" si="11"/>
        <v>1.1230317691002534</v>
      </c>
      <c r="D223" s="5">
        <f>D91+D109+D160</f>
        <v>0.96141310404487612</v>
      </c>
      <c r="E223" s="5">
        <f t="shared" si="9"/>
        <v>-0.16161866505537725</v>
      </c>
      <c r="F223">
        <f t="shared" si="10"/>
        <v>0.16161866505537725</v>
      </c>
      <c r="H223" s="5"/>
      <c r="J223" s="5"/>
    </row>
    <row r="224" spans="1:15" x14ac:dyDescent="0.35">
      <c r="A224" t="s">
        <v>127</v>
      </c>
      <c r="B224" s="5">
        <f t="shared" si="11"/>
        <v>1.1230317691002534</v>
      </c>
      <c r="D224" s="5">
        <f>D103+O$205+O$194</f>
        <v>1.146308363521324</v>
      </c>
      <c r="E224" s="5">
        <f t="shared" si="9"/>
        <v>2.3276594421070662E-2</v>
      </c>
      <c r="F224">
        <f t="shared" si="10"/>
        <v>2.3276594421070662E-2</v>
      </c>
      <c r="J224" s="5"/>
      <c r="K224" s="5"/>
    </row>
    <row r="225" spans="1:14" x14ac:dyDescent="0.35">
      <c r="A225" t="s">
        <v>78</v>
      </c>
      <c r="B225" s="5">
        <f t="shared" si="11"/>
        <v>1.1230317691002534</v>
      </c>
      <c r="D225" s="5">
        <f>D97+D115+O$205</f>
        <v>1.1695849579423947</v>
      </c>
      <c r="E225" s="5">
        <f t="shared" si="9"/>
        <v>4.6553188842141324E-2</v>
      </c>
      <c r="F225">
        <f t="shared" si="10"/>
        <v>4.6553188842141324E-2</v>
      </c>
      <c r="G225" s="5"/>
      <c r="H225" s="5"/>
      <c r="I225" s="5"/>
      <c r="J225" s="5"/>
      <c r="K225" s="5"/>
    </row>
    <row r="226" spans="1:14" x14ac:dyDescent="0.35">
      <c r="A226" t="s">
        <v>128</v>
      </c>
      <c r="B226" s="5">
        <f t="shared" si="11"/>
        <v>1.1230317691002534</v>
      </c>
      <c r="D226" s="5">
        <f>D121+O$205+O$194</f>
        <v>1.146308363521324</v>
      </c>
      <c r="E226" s="5">
        <f t="shared" si="9"/>
        <v>2.3276594421070662E-2</v>
      </c>
      <c r="F226">
        <f t="shared" si="10"/>
        <v>2.3276594421070662E-2</v>
      </c>
      <c r="G226" s="5"/>
      <c r="H226" s="5"/>
      <c r="I226" s="5"/>
      <c r="J226" s="5"/>
      <c r="K226" s="5"/>
    </row>
    <row r="227" spans="1:14" x14ac:dyDescent="0.35">
      <c r="A227" t="s">
        <v>129</v>
      </c>
      <c r="B227" s="5">
        <f t="shared" si="11"/>
        <v>1.1230317691002534</v>
      </c>
      <c r="D227" s="5">
        <f>D127+D145+D166</f>
        <v>1.1080360152114606</v>
      </c>
      <c r="E227" s="5">
        <f t="shared" si="9"/>
        <v>-1.4995753888792818E-2</v>
      </c>
      <c r="F227">
        <f t="shared" si="10"/>
        <v>1.4995753888792818E-2</v>
      </c>
      <c r="G227" s="5"/>
      <c r="H227" s="5"/>
      <c r="I227" s="5"/>
      <c r="J227" s="5"/>
      <c r="K227" s="5"/>
    </row>
    <row r="228" spans="1:14" x14ac:dyDescent="0.35">
      <c r="A228" t="s">
        <v>130</v>
      </c>
      <c r="B228" s="5">
        <f t="shared" si="11"/>
        <v>1.1230317691002534</v>
      </c>
      <c r="D228" s="5">
        <f>D139+O$205+O$194</f>
        <v>1.146308363521324</v>
      </c>
      <c r="E228" s="5">
        <f t="shared" si="9"/>
        <v>2.3276594421070662E-2</v>
      </c>
      <c r="F228">
        <f t="shared" si="10"/>
        <v>2.3276594421070662E-2</v>
      </c>
      <c r="G228" s="5"/>
      <c r="H228" s="5"/>
      <c r="I228" s="5"/>
      <c r="J228" s="5"/>
      <c r="K228" s="5"/>
    </row>
    <row r="229" spans="1:14" x14ac:dyDescent="0.35">
      <c r="A229" t="s">
        <v>79</v>
      </c>
      <c r="B229" s="5">
        <f t="shared" si="11"/>
        <v>1.1230317691002534</v>
      </c>
      <c r="D229" s="5">
        <f>D133+D43+O205</f>
        <v>1.1695849579423947</v>
      </c>
      <c r="E229" s="5">
        <f t="shared" si="9"/>
        <v>4.6553188842141324E-2</v>
      </c>
      <c r="F229">
        <f t="shared" si="10"/>
        <v>4.6553188842141324E-2</v>
      </c>
      <c r="G229" s="5">
        <f>AVERAGE(D218:D229)</f>
        <v>1.1181222731880285</v>
      </c>
      <c r="H229" s="5">
        <f>AVERAGE(E218:E229)</f>
        <v>-4.9094959122249482E-3</v>
      </c>
      <c r="I229" s="5">
        <f>O216</f>
        <v>1.1230317691002534</v>
      </c>
      <c r="J229" s="5"/>
      <c r="K229" s="5"/>
    </row>
    <row r="230" spans="1:14" x14ac:dyDescent="0.35">
      <c r="A230" t="s">
        <v>11</v>
      </c>
      <c r="B230" s="5">
        <f>O217</f>
        <v>2.071761061994466</v>
      </c>
      <c r="D230" s="5">
        <f>D1+D21+D172</f>
        <v>2.0658765760022297</v>
      </c>
      <c r="E230" s="5">
        <f t="shared" si="9"/>
        <v>-5.8844859922362325E-3</v>
      </c>
      <c r="F230">
        <f t="shared" si="10"/>
        <v>5.8844859922362325E-3</v>
      </c>
      <c r="H230" s="5"/>
      <c r="J230" s="5"/>
    </row>
    <row r="231" spans="1:14" x14ac:dyDescent="0.35">
      <c r="A231" t="s">
        <v>11</v>
      </c>
      <c r="B231" s="5">
        <f>O217</f>
        <v>2.071761061994466</v>
      </c>
      <c r="D231" s="5">
        <f>D5+D9+D173</f>
        <v>2.0658765760022297</v>
      </c>
      <c r="E231" s="5">
        <f t="shared" si="9"/>
        <v>-5.8844859922362325E-3</v>
      </c>
      <c r="F231">
        <f t="shared" si="10"/>
        <v>5.8844859922362325E-3</v>
      </c>
      <c r="H231" s="5"/>
      <c r="J231" s="5"/>
      <c r="N231" s="3"/>
    </row>
    <row r="232" spans="1:14" x14ac:dyDescent="0.35">
      <c r="A232" t="s">
        <v>11</v>
      </c>
      <c r="B232" s="5">
        <f>O217</f>
        <v>2.071761061994466</v>
      </c>
      <c r="D232" s="5">
        <f>D13+D17+D174</f>
        <v>2.0658765760022297</v>
      </c>
      <c r="E232" s="5">
        <f t="shared" si="9"/>
        <v>-5.8844859922362325E-3</v>
      </c>
      <c r="F232">
        <f t="shared" si="10"/>
        <v>5.8844859922362325E-3</v>
      </c>
      <c r="G232" s="5">
        <f>AVERAGE(D230:D232)</f>
        <v>2.0658765760022297</v>
      </c>
      <c r="H232" s="5">
        <f>AVERAGE(E230:E232)</f>
        <v>-5.8844859922362325E-3</v>
      </c>
      <c r="I232" s="5">
        <f>O217</f>
        <v>2.071761061994466</v>
      </c>
      <c r="J232" s="5"/>
      <c r="K232" s="5"/>
    </row>
    <row r="233" spans="1:14" x14ac:dyDescent="0.35">
      <c r="A233" t="s">
        <v>12</v>
      </c>
      <c r="B233" s="5">
        <f>O218</f>
        <v>2.0115748537765814</v>
      </c>
      <c r="D233" s="5">
        <f>D2+D6+D175</f>
        <v>2.0070099776977042</v>
      </c>
      <c r="E233" s="5">
        <f t="shared" si="9"/>
        <v>-4.5648760788772336E-3</v>
      </c>
      <c r="F233">
        <f t="shared" si="10"/>
        <v>4.5648760788772336E-3</v>
      </c>
      <c r="H233" s="5"/>
      <c r="J233" s="5"/>
    </row>
    <row r="234" spans="1:14" x14ac:dyDescent="0.35">
      <c r="A234" t="s">
        <v>12</v>
      </c>
      <c r="B234" s="5">
        <f>O218</f>
        <v>2.0115748537765814</v>
      </c>
      <c r="D234" s="5">
        <f>D10+D14+D176</f>
        <v>2.0070099776977042</v>
      </c>
      <c r="E234" s="5">
        <f t="shared" si="9"/>
        <v>-4.5648760788772336E-3</v>
      </c>
      <c r="F234">
        <f t="shared" si="10"/>
        <v>4.5648760788772336E-3</v>
      </c>
      <c r="H234" s="5"/>
      <c r="J234" s="5"/>
    </row>
    <row r="235" spans="1:14" x14ac:dyDescent="0.35">
      <c r="A235" t="s">
        <v>12</v>
      </c>
      <c r="B235" s="5">
        <f>O218</f>
        <v>2.0115748537765814</v>
      </c>
      <c r="D235" s="5">
        <f>D18+D22+D177</f>
        <v>2.0070099776977042</v>
      </c>
      <c r="E235" s="5">
        <f t="shared" si="9"/>
        <v>-4.5648760788772336E-3</v>
      </c>
      <c r="F235">
        <f t="shared" si="10"/>
        <v>4.5648760788772336E-3</v>
      </c>
      <c r="G235" s="5">
        <f>AVERAGE(D233:D235)</f>
        <v>2.0070099776977042</v>
      </c>
      <c r="H235" s="5">
        <f>AVERAGE(E233:E235)</f>
        <v>-4.5648760788772336E-3</v>
      </c>
      <c r="I235" s="5">
        <f>O218</f>
        <v>2.0115748537765814</v>
      </c>
      <c r="J235" s="5"/>
      <c r="K235" s="5"/>
    </row>
    <row r="236" spans="1:14" x14ac:dyDescent="0.35">
      <c r="A236" t="s">
        <v>80</v>
      </c>
      <c r="B236" s="5">
        <f t="shared" ref="B236:B253" si="12">O$219</f>
        <v>1.9812656032957094</v>
      </c>
      <c r="D236" s="5">
        <f>D3+D56+D155</f>
        <v>1.9322465916218601</v>
      </c>
      <c r="E236" s="5">
        <f t="shared" si="9"/>
        <v>-4.9019011673849366E-2</v>
      </c>
      <c r="F236">
        <f t="shared" si="10"/>
        <v>4.9019011673849366E-2</v>
      </c>
      <c r="H236" s="5"/>
      <c r="J236" s="5"/>
    </row>
    <row r="237" spans="1:14" x14ac:dyDescent="0.35">
      <c r="A237" t="s">
        <v>81</v>
      </c>
      <c r="B237" s="5">
        <f t="shared" si="12"/>
        <v>1.9812656032957094</v>
      </c>
      <c r="D237" s="5">
        <f>O$184+O$206+D50</f>
        <v>2.0117617337704337</v>
      </c>
      <c r="E237" s="5">
        <f t="shared" si="9"/>
        <v>3.0496130474724215E-2</v>
      </c>
      <c r="F237">
        <f t="shared" si="10"/>
        <v>3.0496130474724215E-2</v>
      </c>
      <c r="H237" s="5"/>
      <c r="J237" s="5"/>
    </row>
    <row r="238" spans="1:14" x14ac:dyDescent="0.35">
      <c r="A238" t="s">
        <v>82</v>
      </c>
      <c r="B238" s="5">
        <f t="shared" si="12"/>
        <v>1.9812656032957094</v>
      </c>
      <c r="D238" s="5">
        <f>O$184+O$206+D44</f>
        <v>2.0117617337704337</v>
      </c>
      <c r="E238" s="5">
        <f t="shared" si="9"/>
        <v>3.0496130474724215E-2</v>
      </c>
      <c r="F238">
        <f t="shared" si="10"/>
        <v>3.0496130474724215E-2</v>
      </c>
      <c r="H238" s="5"/>
      <c r="J238" s="5"/>
    </row>
    <row r="239" spans="1:14" x14ac:dyDescent="0.35">
      <c r="A239" s="35" t="s">
        <v>83</v>
      </c>
      <c r="B239" s="5">
        <f t="shared" si="12"/>
        <v>1.9812656032957094</v>
      </c>
      <c r="D239" s="5">
        <f>D7+D74+D156</f>
        <v>1.9322465916218601</v>
      </c>
      <c r="E239" s="5">
        <f t="shared" si="9"/>
        <v>-4.9019011673849366E-2</v>
      </c>
      <c r="F239">
        <f t="shared" si="10"/>
        <v>4.9019011673849366E-2</v>
      </c>
      <c r="H239" s="5"/>
      <c r="J239" s="5"/>
      <c r="N239" s="3"/>
    </row>
    <row r="240" spans="1:14" x14ac:dyDescent="0.35">
      <c r="A240" s="35" t="s">
        <v>84</v>
      </c>
      <c r="B240" s="5">
        <f t="shared" si="12"/>
        <v>1.9812656032957094</v>
      </c>
      <c r="D240" s="5">
        <f>O$184+O$206+D68</f>
        <v>2.0117617337704337</v>
      </c>
      <c r="E240" s="5">
        <f t="shared" si="9"/>
        <v>3.0496130474724215E-2</v>
      </c>
      <c r="F240">
        <f t="shared" si="10"/>
        <v>3.0496130474724215E-2</v>
      </c>
      <c r="H240" s="5"/>
      <c r="J240" s="5"/>
      <c r="N240" s="3"/>
    </row>
    <row r="241" spans="1:14" x14ac:dyDescent="0.35">
      <c r="A241" s="35" t="s">
        <v>85</v>
      </c>
      <c r="B241" s="5">
        <f t="shared" si="12"/>
        <v>1.9812656032957094</v>
      </c>
      <c r="D241" s="5">
        <f>O$184+O$206+D62</f>
        <v>2.0117617337704337</v>
      </c>
      <c r="E241" s="5">
        <f t="shared" si="9"/>
        <v>3.0496130474724215E-2</v>
      </c>
      <c r="F241">
        <f t="shared" si="10"/>
        <v>3.0496130474724215E-2</v>
      </c>
      <c r="H241" s="5"/>
      <c r="J241" s="5"/>
      <c r="N241" s="3"/>
    </row>
    <row r="242" spans="1:14" x14ac:dyDescent="0.35">
      <c r="A242" t="s">
        <v>86</v>
      </c>
      <c r="B242" s="5">
        <f t="shared" si="12"/>
        <v>1.9812656032957094</v>
      </c>
      <c r="D242" s="5">
        <f>D11+D92+D161</f>
        <v>1.9322465916218601</v>
      </c>
      <c r="E242" s="5">
        <f t="shared" si="9"/>
        <v>-4.9019011673849366E-2</v>
      </c>
      <c r="F242">
        <f t="shared" si="10"/>
        <v>4.9019011673849366E-2</v>
      </c>
      <c r="H242" s="5"/>
      <c r="J242" s="5"/>
    </row>
    <row r="243" spans="1:14" x14ac:dyDescent="0.35">
      <c r="A243" t="s">
        <v>87</v>
      </c>
      <c r="B243" s="5">
        <f t="shared" si="12"/>
        <v>1.9812656032957094</v>
      </c>
      <c r="D243" s="5">
        <f>O$184+O$206+D56</f>
        <v>1.8218227656921524</v>
      </c>
      <c r="E243" s="5">
        <f t="shared" si="9"/>
        <v>-0.15944283760355704</v>
      </c>
      <c r="F243">
        <f t="shared" si="10"/>
        <v>0.15944283760355704</v>
      </c>
      <c r="H243" s="5"/>
      <c r="J243" s="5"/>
    </row>
    <row r="244" spans="1:14" x14ac:dyDescent="0.35">
      <c r="A244" t="s">
        <v>88</v>
      </c>
      <c r="B244" s="5">
        <f t="shared" si="12"/>
        <v>1.9812656032957094</v>
      </c>
      <c r="D244" s="5">
        <f>O$184+O$206+D80</f>
        <v>2.0117617337704337</v>
      </c>
      <c r="E244" s="5">
        <f t="shared" si="9"/>
        <v>3.0496130474724215E-2</v>
      </c>
      <c r="F244">
        <f t="shared" si="10"/>
        <v>3.0496130474724215E-2</v>
      </c>
      <c r="H244" s="5"/>
      <c r="J244" s="5"/>
    </row>
    <row r="245" spans="1:14" x14ac:dyDescent="0.35">
      <c r="A245" t="s">
        <v>89</v>
      </c>
      <c r="B245" s="5">
        <f t="shared" si="12"/>
        <v>1.9812656032957094</v>
      </c>
      <c r="D245" s="5">
        <f>D15+D110+D162</f>
        <v>1.9322465916218601</v>
      </c>
      <c r="E245" s="5">
        <f t="shared" si="9"/>
        <v>-4.9019011673849366E-2</v>
      </c>
      <c r="F245">
        <f t="shared" si="10"/>
        <v>4.9019011673849366E-2</v>
      </c>
      <c r="H245" s="5"/>
      <c r="J245" s="5"/>
    </row>
    <row r="246" spans="1:14" x14ac:dyDescent="0.35">
      <c r="A246" t="s">
        <v>90</v>
      </c>
      <c r="B246" s="5">
        <f t="shared" si="12"/>
        <v>1.9812656032957094</v>
      </c>
      <c r="D246" s="5">
        <f>O$184+O$206+D104</f>
        <v>2.0117617337704337</v>
      </c>
      <c r="E246" s="5">
        <f t="shared" si="9"/>
        <v>3.0496130474724215E-2</v>
      </c>
      <c r="F246">
        <f t="shared" si="10"/>
        <v>3.0496130474724215E-2</v>
      </c>
      <c r="H246" s="5"/>
      <c r="J246" s="5"/>
    </row>
    <row r="247" spans="1:14" x14ac:dyDescent="0.35">
      <c r="A247" t="s">
        <v>91</v>
      </c>
      <c r="B247" s="5">
        <f t="shared" si="12"/>
        <v>1.9812656032957094</v>
      </c>
      <c r="D247" s="5">
        <f>O$184+O$206+D98</f>
        <v>2.0117617337704337</v>
      </c>
      <c r="E247" s="5">
        <f t="shared" si="9"/>
        <v>3.0496130474724215E-2</v>
      </c>
      <c r="F247">
        <f t="shared" si="10"/>
        <v>3.0496130474724215E-2</v>
      </c>
      <c r="H247" s="5"/>
      <c r="J247" s="5"/>
    </row>
    <row r="248" spans="1:14" x14ac:dyDescent="0.35">
      <c r="A248" t="s">
        <v>92</v>
      </c>
      <c r="B248" s="5">
        <f t="shared" si="12"/>
        <v>1.9812656032957094</v>
      </c>
      <c r="D248" s="5">
        <f>D19+D128+D167</f>
        <v>1.9346671279694609</v>
      </c>
      <c r="E248" s="5">
        <f t="shared" si="9"/>
        <v>-4.6598475326248501E-2</v>
      </c>
      <c r="F248">
        <f t="shared" si="10"/>
        <v>4.6598475326248501E-2</v>
      </c>
      <c r="H248" s="5"/>
      <c r="J248" s="5"/>
    </row>
    <row r="249" spans="1:14" x14ac:dyDescent="0.35">
      <c r="A249" t="s">
        <v>93</v>
      </c>
      <c r="B249" s="5">
        <f t="shared" si="12"/>
        <v>1.9812656032957094</v>
      </c>
      <c r="D249" s="5">
        <f>O$184+O$206+D122</f>
        <v>2.0117617337704337</v>
      </c>
      <c r="E249" s="5">
        <f t="shared" si="9"/>
        <v>3.0496130474724215E-2</v>
      </c>
      <c r="F249">
        <f t="shared" si="10"/>
        <v>3.0496130474724215E-2</v>
      </c>
      <c r="H249" s="5"/>
      <c r="J249" s="5"/>
    </row>
    <row r="250" spans="1:14" x14ac:dyDescent="0.35">
      <c r="A250" t="s">
        <v>94</v>
      </c>
      <c r="B250" s="5">
        <f t="shared" si="12"/>
        <v>1.9812656032957094</v>
      </c>
      <c r="D250" s="5">
        <f>O$184+O$206+D116</f>
        <v>2.0117617337704337</v>
      </c>
      <c r="E250" s="5">
        <f t="shared" si="9"/>
        <v>3.0496130474724215E-2</v>
      </c>
      <c r="F250">
        <f t="shared" si="10"/>
        <v>3.0496130474724215E-2</v>
      </c>
      <c r="H250" s="5"/>
      <c r="J250" s="5"/>
    </row>
    <row r="251" spans="1:14" x14ac:dyDescent="0.35">
      <c r="A251" t="s">
        <v>95</v>
      </c>
      <c r="B251" s="5">
        <f t="shared" si="12"/>
        <v>1.9812656032957094</v>
      </c>
      <c r="D251" s="5">
        <f>D23+D146+D168</f>
        <v>1.9346671279694609</v>
      </c>
      <c r="E251" s="5">
        <f t="shared" si="9"/>
        <v>-4.6598475326248501E-2</v>
      </c>
      <c r="F251">
        <f t="shared" si="10"/>
        <v>4.6598475326248501E-2</v>
      </c>
      <c r="J251" s="5"/>
      <c r="K251" s="5"/>
    </row>
    <row r="252" spans="1:14" x14ac:dyDescent="0.35">
      <c r="A252" t="s">
        <v>96</v>
      </c>
      <c r="B252" s="5">
        <f t="shared" si="12"/>
        <v>1.9812656032957094</v>
      </c>
      <c r="D252" s="5">
        <f>O$184+O$206+D140</f>
        <v>2.0117617337704337</v>
      </c>
      <c r="E252" s="5">
        <f t="shared" si="9"/>
        <v>3.0496130474724215E-2</v>
      </c>
      <c r="F252">
        <f t="shared" si="10"/>
        <v>3.0496130474724215E-2</v>
      </c>
      <c r="G252" s="5"/>
      <c r="H252" s="5"/>
      <c r="I252" s="5"/>
      <c r="J252" s="5"/>
      <c r="K252" s="5"/>
    </row>
    <row r="253" spans="1:14" x14ac:dyDescent="0.35">
      <c r="A253" t="s">
        <v>97</v>
      </c>
      <c r="B253" s="5">
        <f t="shared" si="12"/>
        <v>1.9812656032957094</v>
      </c>
      <c r="D253" s="5">
        <f>O$184+O$206+D134</f>
        <v>2.0117617337704337</v>
      </c>
      <c r="E253" s="5">
        <f t="shared" si="9"/>
        <v>3.0496130474724215E-2</v>
      </c>
      <c r="F253">
        <f t="shared" si="10"/>
        <v>3.0496130474724215E-2</v>
      </c>
      <c r="G253" s="5">
        <f>AVERAGE(D236:D253)</f>
        <v>1.9749734699774051</v>
      </c>
      <c r="H253" s="5">
        <f>AVERAGE(E236:E253)</f>
        <v>-6.2921333183047308E-3</v>
      </c>
      <c r="I253" s="5">
        <f>O219</f>
        <v>1.9812656032957094</v>
      </c>
      <c r="J253" s="5"/>
      <c r="K253" s="5"/>
    </row>
    <row r="254" spans="1:14" x14ac:dyDescent="0.35">
      <c r="A254" t="s">
        <v>98</v>
      </c>
      <c r="B254" s="5">
        <f t="shared" ref="B254:B277" si="13">O$220</f>
        <v>1.9968395340804608</v>
      </c>
      <c r="D254" s="5">
        <f>O$185+O$196+D46</f>
        <v>2.0224158649976931</v>
      </c>
      <c r="E254" s="5">
        <f t="shared" si="9"/>
        <v>2.5576330917232326E-2</v>
      </c>
      <c r="F254">
        <f t="shared" si="10"/>
        <v>2.5576330917232326E-2</v>
      </c>
      <c r="H254" s="5"/>
      <c r="J254" s="5"/>
      <c r="N254" s="3"/>
    </row>
    <row r="255" spans="1:14" x14ac:dyDescent="0.35">
      <c r="A255" t="s">
        <v>131</v>
      </c>
      <c r="B255" s="5">
        <f t="shared" si="13"/>
        <v>1.9968395340804608</v>
      </c>
      <c r="D255" s="5">
        <f>D4+D45+D52</f>
        <v>2.0530334055335344</v>
      </c>
      <c r="E255" s="5">
        <f t="shared" si="9"/>
        <v>5.6193871453073641E-2</v>
      </c>
      <c r="F255">
        <f t="shared" si="10"/>
        <v>5.6193871453073641E-2</v>
      </c>
      <c r="H255" s="5"/>
      <c r="J255" s="5"/>
      <c r="N255" s="3"/>
    </row>
    <row r="256" spans="1:14" x14ac:dyDescent="0.35">
      <c r="A256" t="s">
        <v>132</v>
      </c>
      <c r="B256" s="5">
        <f t="shared" si="13"/>
        <v>1.9968395340804608</v>
      </c>
      <c r="D256" s="5">
        <f>O$185+D51+D58</f>
        <v>1.8931765718839335</v>
      </c>
      <c r="E256" s="5">
        <f t="shared" si="9"/>
        <v>-0.10366296219652726</v>
      </c>
      <c r="F256">
        <f t="shared" si="10"/>
        <v>0.10366296219652726</v>
      </c>
      <c r="H256" s="5"/>
      <c r="J256" s="5"/>
      <c r="N256" s="3"/>
    </row>
    <row r="257" spans="1:14" x14ac:dyDescent="0.35">
      <c r="A257" t="s">
        <v>99</v>
      </c>
      <c r="B257" s="5">
        <f t="shared" si="13"/>
        <v>1.9968395340804608</v>
      </c>
      <c r="D257" s="5">
        <f>O$185+O$197+D58</f>
        <v>1.7978024897560245</v>
      </c>
      <c r="E257" s="5">
        <f t="shared" si="9"/>
        <v>-0.19903704432443625</v>
      </c>
      <c r="F257">
        <f t="shared" si="10"/>
        <v>0.19903704432443625</v>
      </c>
      <c r="H257" s="5"/>
      <c r="J257" s="5"/>
      <c r="N257" s="3"/>
    </row>
    <row r="258" spans="1:14" x14ac:dyDescent="0.35">
      <c r="A258" t="s">
        <v>100</v>
      </c>
      <c r="B258" s="5">
        <f t="shared" si="13"/>
        <v>1.9968395340804608</v>
      </c>
      <c r="D258" s="5">
        <f>O$185+O$196+D64</f>
        <v>2.0224158649976931</v>
      </c>
      <c r="E258" s="5">
        <f t="shared" si="9"/>
        <v>2.5576330917232326E-2</v>
      </c>
      <c r="F258">
        <f t="shared" si="10"/>
        <v>2.5576330917232326E-2</v>
      </c>
      <c r="H258" s="5"/>
      <c r="J258" s="5"/>
      <c r="M258" t="s">
        <v>15</v>
      </c>
      <c r="N258" s="3">
        <v>1.3656698144541495</v>
      </c>
    </row>
    <row r="259" spans="1:14" x14ac:dyDescent="0.35">
      <c r="A259" t="s">
        <v>133</v>
      </c>
      <c r="B259" s="5">
        <f t="shared" si="13"/>
        <v>1.9968395340804608</v>
      </c>
      <c r="D259" s="5">
        <f>D8+D63+D70</f>
        <v>2.0530334055335344</v>
      </c>
      <c r="E259" s="5">
        <f t="shared" si="9"/>
        <v>5.6193871453073641E-2</v>
      </c>
      <c r="F259">
        <f t="shared" si="10"/>
        <v>5.6193871453073641E-2</v>
      </c>
      <c r="H259" s="5"/>
      <c r="J259" s="5"/>
      <c r="M259" t="s">
        <v>10</v>
      </c>
      <c r="N259" s="3">
        <v>2.0213151497715485</v>
      </c>
    </row>
    <row r="260" spans="1:14" x14ac:dyDescent="0.35">
      <c r="A260" t="s">
        <v>134</v>
      </c>
      <c r="B260" s="5">
        <f t="shared" si="13"/>
        <v>1.9968395340804608</v>
      </c>
      <c r="D260" s="5">
        <f>O$185+D69+D76</f>
        <v>1.8931765718839335</v>
      </c>
      <c r="E260" s="5">
        <f t="shared" si="9"/>
        <v>-0.10366296219652726</v>
      </c>
      <c r="F260">
        <f t="shared" si="10"/>
        <v>0.10366296219652726</v>
      </c>
      <c r="H260" s="5"/>
      <c r="J260" s="5"/>
      <c r="M260" t="s">
        <v>16</v>
      </c>
      <c r="N260" s="3">
        <v>1.1097782936638751</v>
      </c>
    </row>
    <row r="261" spans="1:14" x14ac:dyDescent="0.35">
      <c r="A261" t="s">
        <v>101</v>
      </c>
      <c r="B261" s="5">
        <f t="shared" si="13"/>
        <v>1.9968395340804608</v>
      </c>
      <c r="D261" s="5">
        <f>O$185+O$197+D75</f>
        <v>1.8424978915376768</v>
      </c>
      <c r="E261" s="5">
        <f t="shared" si="9"/>
        <v>-0.15434164254278393</v>
      </c>
      <c r="F261">
        <f t="shared" si="10"/>
        <v>0.15434164254278393</v>
      </c>
      <c r="H261" s="5"/>
      <c r="J261" s="5"/>
      <c r="M261" t="s">
        <v>11</v>
      </c>
      <c r="N261" s="3">
        <v>2.063872502084751</v>
      </c>
    </row>
    <row r="262" spans="1:14" x14ac:dyDescent="0.35">
      <c r="A262" t="s">
        <v>102</v>
      </c>
      <c r="B262" s="5">
        <f t="shared" si="13"/>
        <v>1.9968395340804608</v>
      </c>
      <c r="D262" s="5">
        <f>O$185+O$196+D82</f>
        <v>2.0224158649976931</v>
      </c>
      <c r="E262" s="5">
        <f t="shared" si="9"/>
        <v>2.5576330917232326E-2</v>
      </c>
      <c r="F262">
        <f t="shared" si="10"/>
        <v>2.5576330917232326E-2</v>
      </c>
      <c r="H262" s="5"/>
      <c r="J262" s="5"/>
      <c r="M262" t="s">
        <v>12</v>
      </c>
      <c r="N262" s="3">
        <v>2.0017640626729425</v>
      </c>
    </row>
    <row r="263" spans="1:14" x14ac:dyDescent="0.35">
      <c r="A263" t="s">
        <v>135</v>
      </c>
      <c r="B263" s="5">
        <f t="shared" si="13"/>
        <v>1.9968395340804608</v>
      </c>
      <c r="D263" s="5">
        <f>D12+D81+D88</f>
        <v>2.0530334055335344</v>
      </c>
      <c r="E263" s="5">
        <f t="shared" si="9"/>
        <v>5.6193871453073641E-2</v>
      </c>
      <c r="F263">
        <f t="shared" si="10"/>
        <v>5.6193871453073641E-2</v>
      </c>
      <c r="H263" s="5"/>
      <c r="J263" s="5"/>
      <c r="M263" t="s">
        <v>13</v>
      </c>
      <c r="N263" s="3">
        <v>1.8641303226807993</v>
      </c>
    </row>
    <row r="264" spans="1:14" x14ac:dyDescent="0.35">
      <c r="A264" t="s">
        <v>136</v>
      </c>
      <c r="B264" s="5">
        <f t="shared" si="13"/>
        <v>1.9968395340804608</v>
      </c>
      <c r="D264" s="5">
        <f>O$185+D87+D94</f>
        <v>1.8931765718839335</v>
      </c>
      <c r="E264" s="5">
        <f t="shared" si="9"/>
        <v>-0.10366296219652726</v>
      </c>
      <c r="F264">
        <f t="shared" si="10"/>
        <v>0.10366296219652726</v>
      </c>
      <c r="H264" s="5"/>
      <c r="J264" s="5"/>
      <c r="M264" t="s">
        <v>14</v>
      </c>
      <c r="N264" s="3">
        <v>1.994167795820609</v>
      </c>
    </row>
    <row r="265" spans="1:14" x14ac:dyDescent="0.35">
      <c r="A265" t="s">
        <v>103</v>
      </c>
      <c r="B265" s="5">
        <f t="shared" si="13"/>
        <v>1.9968395340804608</v>
      </c>
      <c r="D265" s="5">
        <f>O$185+O$197+D93</f>
        <v>1.8424978915376768</v>
      </c>
      <c r="E265" s="5">
        <f t="shared" si="9"/>
        <v>-0.15434164254278393</v>
      </c>
      <c r="F265">
        <f t="shared" si="10"/>
        <v>0.15434164254278393</v>
      </c>
      <c r="H265" s="5"/>
      <c r="J265" s="5"/>
      <c r="M265" t="s">
        <v>31</v>
      </c>
      <c r="N265" s="3">
        <v>1.9686172665887709</v>
      </c>
    </row>
    <row r="266" spans="1:14" x14ac:dyDescent="0.35">
      <c r="A266" t="s">
        <v>104</v>
      </c>
      <c r="B266" s="5">
        <f t="shared" si="13"/>
        <v>1.9968395340804608</v>
      </c>
      <c r="D266" s="5">
        <f>O$185+O$196+D100</f>
        <v>2.0224158649976931</v>
      </c>
      <c r="E266" s="5">
        <f t="shared" si="9"/>
        <v>2.5576330917232326E-2</v>
      </c>
      <c r="F266">
        <f t="shared" si="10"/>
        <v>2.5576330917232326E-2</v>
      </c>
      <c r="H266" s="5"/>
      <c r="J266" s="5"/>
    </row>
    <row r="267" spans="1:14" x14ac:dyDescent="0.35">
      <c r="A267" t="s">
        <v>137</v>
      </c>
      <c r="B267" s="5">
        <f t="shared" si="13"/>
        <v>1.9968395340804608</v>
      </c>
      <c r="D267" s="5">
        <f>D16+D99+D106</f>
        <v>2.0530334055335344</v>
      </c>
      <c r="E267" s="5">
        <f t="shared" si="9"/>
        <v>5.6193871453073641E-2</v>
      </c>
      <c r="F267">
        <f t="shared" si="10"/>
        <v>5.6193871453073641E-2</v>
      </c>
      <c r="H267" s="5"/>
      <c r="J267" s="5"/>
      <c r="N267" s="3"/>
    </row>
    <row r="268" spans="1:14" x14ac:dyDescent="0.35">
      <c r="A268" t="s">
        <v>138</v>
      </c>
      <c r="B268" s="5">
        <f t="shared" si="13"/>
        <v>1.9968395340804608</v>
      </c>
      <c r="D268" s="5">
        <f>O$185+D105+D112</f>
        <v>1.8931765718839335</v>
      </c>
      <c r="E268" s="5">
        <f t="shared" si="9"/>
        <v>-0.10366296219652726</v>
      </c>
      <c r="F268">
        <f t="shared" si="10"/>
        <v>0.10366296219652726</v>
      </c>
      <c r="H268" s="5"/>
      <c r="J268" s="5"/>
      <c r="N268" s="3"/>
    </row>
    <row r="269" spans="1:14" x14ac:dyDescent="0.35">
      <c r="A269" t="s">
        <v>105</v>
      </c>
      <c r="B269" s="5">
        <f t="shared" si="13"/>
        <v>1.9968395340804608</v>
      </c>
      <c r="D269" s="5">
        <f>O$185+O$197+D111</f>
        <v>1.8424978915376768</v>
      </c>
      <c r="E269" s="5">
        <f t="shared" si="9"/>
        <v>-0.15434164254278393</v>
      </c>
      <c r="F269">
        <f t="shared" si="10"/>
        <v>0.15434164254278393</v>
      </c>
      <c r="H269" s="5"/>
      <c r="J269" s="5"/>
      <c r="N269" s="3"/>
    </row>
    <row r="270" spans="1:14" x14ac:dyDescent="0.35">
      <c r="A270" t="s">
        <v>106</v>
      </c>
      <c r="B270" s="5">
        <f t="shared" si="13"/>
        <v>1.9968395340804608</v>
      </c>
      <c r="D270" s="5">
        <f>O$185+O$196+D118</f>
        <v>2.0224158649976931</v>
      </c>
      <c r="E270" s="5">
        <f t="shared" si="9"/>
        <v>2.5576330917232326E-2</v>
      </c>
      <c r="F270">
        <f t="shared" si="10"/>
        <v>2.5576330917232326E-2</v>
      </c>
      <c r="H270" s="5"/>
      <c r="J270" s="5"/>
    </row>
    <row r="271" spans="1:14" x14ac:dyDescent="0.35">
      <c r="A271" t="s">
        <v>139</v>
      </c>
      <c r="B271" s="5">
        <f t="shared" si="13"/>
        <v>1.9968395340804608</v>
      </c>
      <c r="D271" s="5">
        <f>D20+D117+D124</f>
        <v>2.0530334055335344</v>
      </c>
      <c r="E271" s="5">
        <f t="shared" si="9"/>
        <v>5.6193871453073641E-2</v>
      </c>
      <c r="F271">
        <f t="shared" si="10"/>
        <v>5.6193871453073641E-2</v>
      </c>
      <c r="H271" s="5"/>
      <c r="J271" s="5"/>
      <c r="N271" s="3"/>
    </row>
    <row r="272" spans="1:14" x14ac:dyDescent="0.35">
      <c r="A272" t="s">
        <v>140</v>
      </c>
      <c r="B272" s="5">
        <f t="shared" si="13"/>
        <v>1.9968395340804608</v>
      </c>
      <c r="D272" s="5">
        <f>O$185+D123+D130</f>
        <v>2.0519586414440552</v>
      </c>
      <c r="E272" s="5">
        <f t="shared" si="9"/>
        <v>5.5119107363594377E-2</v>
      </c>
      <c r="F272">
        <f t="shared" si="10"/>
        <v>5.5119107363594377E-2</v>
      </c>
      <c r="H272" s="5"/>
      <c r="J272" s="5"/>
      <c r="N272" s="3"/>
    </row>
    <row r="273" spans="1:14" x14ac:dyDescent="0.35">
      <c r="A273" t="s">
        <v>107</v>
      </c>
      <c r="B273" s="5">
        <f t="shared" si="13"/>
        <v>1.9968395340804608</v>
      </c>
      <c r="D273" s="5">
        <f>O$185+O$197+D129</f>
        <v>2.0263823105268228</v>
      </c>
      <c r="E273" s="5">
        <f t="shared" si="9"/>
        <v>2.9542776446362051E-2</v>
      </c>
      <c r="F273">
        <f t="shared" si="10"/>
        <v>2.9542776446362051E-2</v>
      </c>
      <c r="H273" s="5"/>
      <c r="J273" s="5"/>
      <c r="N273" s="3"/>
    </row>
    <row r="274" spans="1:14" x14ac:dyDescent="0.35">
      <c r="A274" t="s">
        <v>108</v>
      </c>
      <c r="B274" s="5">
        <f t="shared" si="13"/>
        <v>1.9968395340804608</v>
      </c>
      <c r="D274" s="5">
        <f>O$185+O$196+D136</f>
        <v>2.0224158649976931</v>
      </c>
      <c r="E274" s="5">
        <f t="shared" si="9"/>
        <v>2.5576330917232326E-2</v>
      </c>
      <c r="F274">
        <f t="shared" si="10"/>
        <v>2.5576330917232326E-2</v>
      </c>
      <c r="J274" s="5"/>
      <c r="K274" s="5"/>
    </row>
    <row r="275" spans="1:14" x14ac:dyDescent="0.35">
      <c r="A275" t="s">
        <v>141</v>
      </c>
      <c r="B275" s="5">
        <f t="shared" si="13"/>
        <v>1.9968395340804608</v>
      </c>
      <c r="D275" s="5">
        <f>D24+D135+D142</f>
        <v>2.0530334055335344</v>
      </c>
      <c r="E275" s="5">
        <f t="shared" si="9"/>
        <v>5.6193871453073641E-2</v>
      </c>
      <c r="F275">
        <f t="shared" si="10"/>
        <v>5.6193871453073641E-2</v>
      </c>
      <c r="G275" s="5"/>
      <c r="H275" s="5"/>
      <c r="I275" s="5"/>
      <c r="J275" s="5"/>
      <c r="K275" s="5"/>
      <c r="N275" s="3"/>
    </row>
    <row r="276" spans="1:14" x14ac:dyDescent="0.35">
      <c r="A276" t="s">
        <v>142</v>
      </c>
      <c r="B276" s="5">
        <f t="shared" si="13"/>
        <v>1.9968395340804608</v>
      </c>
      <c r="D276" s="5">
        <f>O$185+D141+D148</f>
        <v>2.0519586414440552</v>
      </c>
      <c r="E276" s="5">
        <f t="shared" si="9"/>
        <v>5.5119107363594377E-2</v>
      </c>
      <c r="F276">
        <f t="shared" si="10"/>
        <v>5.5119107363594377E-2</v>
      </c>
      <c r="G276" s="5"/>
      <c r="H276" s="5"/>
      <c r="I276" s="5"/>
      <c r="J276" s="5"/>
      <c r="K276" s="5"/>
      <c r="N276" s="3"/>
    </row>
    <row r="277" spans="1:14" x14ac:dyDescent="0.35">
      <c r="A277" t="s">
        <v>109</v>
      </c>
      <c r="B277" s="5">
        <f t="shared" si="13"/>
        <v>1.9968395340804608</v>
      </c>
      <c r="D277" s="5">
        <f>O$185+O$197+D147</f>
        <v>2.0263823105268228</v>
      </c>
      <c r="E277" s="5">
        <f t="shared" si="9"/>
        <v>2.9542776446362051E-2</v>
      </c>
      <c r="F277">
        <f t="shared" si="10"/>
        <v>2.9542776446362051E-2</v>
      </c>
      <c r="G277" s="5">
        <f>AVERAGE(D254:D277)</f>
        <v>1.9794741657930788</v>
      </c>
      <c r="H277" s="5">
        <f>AVERAGE(E254:E274)</f>
        <v>-2.6553552102865644E-2</v>
      </c>
      <c r="I277" s="5">
        <f>O220</f>
        <v>1.9968395340804608</v>
      </c>
      <c r="J277" s="5"/>
      <c r="K277" s="5"/>
      <c r="N277" s="3"/>
    </row>
    <row r="278" spans="1:14" x14ac:dyDescent="0.35">
      <c r="A278" t="s">
        <v>110</v>
      </c>
      <c r="B278" s="5">
        <f t="shared" ref="B278:B301" si="14">O$221</f>
        <v>1.9772647491723192</v>
      </c>
      <c r="D278" s="5">
        <f>O$189+O$199+D47</f>
        <v>2.0072923361661412</v>
      </c>
      <c r="E278" s="5">
        <f t="shared" si="9"/>
        <v>3.002758699382202E-2</v>
      </c>
      <c r="F278">
        <f t="shared" si="10"/>
        <v>3.002758699382202E-2</v>
      </c>
      <c r="H278" s="5"/>
      <c r="J278" s="5"/>
    </row>
    <row r="279" spans="1:14" x14ac:dyDescent="0.35">
      <c r="A279" t="s">
        <v>143</v>
      </c>
      <c r="B279" s="5">
        <f t="shared" si="14"/>
        <v>1.9772647491723192</v>
      </c>
      <c r="D279" s="5">
        <f>O$189+D48+D53</f>
        <v>2.0351316045373276</v>
      </c>
      <c r="E279" s="5">
        <f t="shared" ref="E279:E301" si="15">D279-$B279</f>
        <v>5.7866855365008352E-2</v>
      </c>
      <c r="F279">
        <f t="shared" ref="F279:F301" si="16">ABS(E279)</f>
        <v>5.7866855365008352E-2</v>
      </c>
      <c r="H279" s="5"/>
      <c r="J279" s="5"/>
    </row>
    <row r="280" spans="1:14" x14ac:dyDescent="0.35">
      <c r="A280" t="s">
        <v>144</v>
      </c>
      <c r="B280" s="5">
        <f t="shared" si="14"/>
        <v>1.9772647491723192</v>
      </c>
      <c r="D280" s="5">
        <f>O$189+D54+D59</f>
        <v>1.8481692515352264</v>
      </c>
      <c r="E280" s="5">
        <f t="shared" si="15"/>
        <v>-0.12909549763709283</v>
      </c>
      <c r="F280">
        <f t="shared" si="16"/>
        <v>0.12909549763709283</v>
      </c>
      <c r="H280" s="5"/>
      <c r="J280" s="5"/>
    </row>
    <row r="281" spans="1:14" x14ac:dyDescent="0.35">
      <c r="A281" t="s">
        <v>111</v>
      </c>
      <c r="B281" s="5">
        <f t="shared" si="14"/>
        <v>1.9772647491723192</v>
      </c>
      <c r="D281" s="5">
        <f>O$189+O$198+D60</f>
        <v>1.8320181444502952</v>
      </c>
      <c r="E281" s="5">
        <f t="shared" si="15"/>
        <v>-0.145246604722024</v>
      </c>
      <c r="F281">
        <f t="shared" si="16"/>
        <v>0.145246604722024</v>
      </c>
      <c r="H281" s="5"/>
      <c r="J281" s="5"/>
    </row>
    <row r="282" spans="1:14" x14ac:dyDescent="0.35">
      <c r="A282" t="s">
        <v>112</v>
      </c>
      <c r="B282" s="5">
        <f t="shared" si="14"/>
        <v>1.9772647491723192</v>
      </c>
      <c r="D282" s="5">
        <f>O$189+O$199+D65</f>
        <v>2.0072923361661412</v>
      </c>
      <c r="E282" s="5">
        <f t="shared" si="15"/>
        <v>3.002758699382202E-2</v>
      </c>
      <c r="F282">
        <f t="shared" si="16"/>
        <v>3.002758699382202E-2</v>
      </c>
      <c r="H282" s="5"/>
      <c r="J282" s="5"/>
    </row>
    <row r="283" spans="1:14" x14ac:dyDescent="0.35">
      <c r="A283" t="s">
        <v>145</v>
      </c>
      <c r="B283" s="5">
        <f t="shared" si="14"/>
        <v>1.9772647491723192</v>
      </c>
      <c r="D283" s="5">
        <f>O$189+D66+D71</f>
        <v>2.0351316045373276</v>
      </c>
      <c r="E283" s="5">
        <f t="shared" si="15"/>
        <v>5.7866855365008352E-2</v>
      </c>
      <c r="F283">
        <f t="shared" si="16"/>
        <v>5.7866855365008352E-2</v>
      </c>
      <c r="J283" s="5"/>
      <c r="K283" s="5"/>
    </row>
    <row r="284" spans="1:14" x14ac:dyDescent="0.35">
      <c r="A284" t="s">
        <v>146</v>
      </c>
      <c r="B284" s="5">
        <f t="shared" si="14"/>
        <v>1.9772647491723192</v>
      </c>
      <c r="D284" s="5">
        <f>O$189+D72+D77</f>
        <v>1.8481692515352264</v>
      </c>
      <c r="E284" s="5">
        <f t="shared" si="15"/>
        <v>-0.12909549763709283</v>
      </c>
      <c r="F284">
        <f t="shared" si="16"/>
        <v>0.12909549763709283</v>
      </c>
      <c r="J284" s="5"/>
      <c r="K284" s="5"/>
      <c r="L284" s="5"/>
    </row>
    <row r="285" spans="1:14" x14ac:dyDescent="0.35">
      <c r="A285" t="s">
        <v>113</v>
      </c>
      <c r="B285" s="5">
        <f t="shared" si="14"/>
        <v>1.9772647491723192</v>
      </c>
      <c r="D285" s="5">
        <f>O$189+O$198+D78</f>
        <v>1.8320181444502952</v>
      </c>
      <c r="E285" s="5">
        <f t="shared" si="15"/>
        <v>-0.145246604722024</v>
      </c>
      <c r="F285">
        <f t="shared" si="16"/>
        <v>0.145246604722024</v>
      </c>
      <c r="J285" s="5"/>
    </row>
    <row r="286" spans="1:14" x14ac:dyDescent="0.35">
      <c r="A286" t="s">
        <v>114</v>
      </c>
      <c r="B286" s="5">
        <f t="shared" si="14"/>
        <v>1.9772647491723192</v>
      </c>
      <c r="D286" s="5">
        <f>O$189+O$199+D83</f>
        <v>2.0072923361661412</v>
      </c>
      <c r="E286" s="5">
        <f t="shared" si="15"/>
        <v>3.002758699382202E-2</v>
      </c>
      <c r="F286">
        <f t="shared" si="16"/>
        <v>3.002758699382202E-2</v>
      </c>
      <c r="J286" s="5"/>
    </row>
    <row r="287" spans="1:14" x14ac:dyDescent="0.35">
      <c r="A287" t="s">
        <v>147</v>
      </c>
      <c r="B287" s="5">
        <f t="shared" si="14"/>
        <v>1.9772647491723192</v>
      </c>
      <c r="D287" s="5">
        <f>O$189+D84+D89</f>
        <v>2.0351316045373276</v>
      </c>
      <c r="E287" s="5">
        <f t="shared" si="15"/>
        <v>5.7866855365008352E-2</v>
      </c>
      <c r="F287">
        <f t="shared" si="16"/>
        <v>5.7866855365008352E-2</v>
      </c>
      <c r="J287" s="5"/>
    </row>
    <row r="288" spans="1:14" x14ac:dyDescent="0.35">
      <c r="A288" t="s">
        <v>148</v>
      </c>
      <c r="B288" s="5">
        <f t="shared" si="14"/>
        <v>1.9772647491723192</v>
      </c>
      <c r="D288" s="5">
        <f>O$189+D90+D95</f>
        <v>1.8481692515352264</v>
      </c>
      <c r="E288" s="5">
        <f t="shared" si="15"/>
        <v>-0.12909549763709283</v>
      </c>
      <c r="F288">
        <f t="shared" si="16"/>
        <v>0.12909549763709283</v>
      </c>
      <c r="J288" s="5"/>
    </row>
    <row r="289" spans="1:10" x14ac:dyDescent="0.35">
      <c r="A289" t="s">
        <v>115</v>
      </c>
      <c r="B289" s="5">
        <f t="shared" si="14"/>
        <v>1.9772647491723192</v>
      </c>
      <c r="D289" s="5">
        <f>O$189+O$198+D96</f>
        <v>1.8320181444502952</v>
      </c>
      <c r="E289" s="5">
        <f t="shared" si="15"/>
        <v>-0.145246604722024</v>
      </c>
      <c r="F289">
        <f t="shared" si="16"/>
        <v>0.145246604722024</v>
      </c>
      <c r="J289" s="5"/>
    </row>
    <row r="290" spans="1:10" x14ac:dyDescent="0.35">
      <c r="A290" t="s">
        <v>116</v>
      </c>
      <c r="B290" s="5">
        <f t="shared" si="14"/>
        <v>1.9772647491723192</v>
      </c>
      <c r="D290" s="5">
        <f>O$189+O$199+D101</f>
        <v>2.0072923361661412</v>
      </c>
      <c r="E290" s="5">
        <f t="shared" si="15"/>
        <v>3.002758699382202E-2</v>
      </c>
      <c r="F290">
        <f t="shared" si="16"/>
        <v>3.002758699382202E-2</v>
      </c>
      <c r="J290" s="5"/>
    </row>
    <row r="291" spans="1:10" x14ac:dyDescent="0.35">
      <c r="A291" t="s">
        <v>149</v>
      </c>
      <c r="B291" s="5">
        <f t="shared" si="14"/>
        <v>1.9772647491723192</v>
      </c>
      <c r="D291" s="5">
        <f>O$189+D102+D107</f>
        <v>2.0351316045373276</v>
      </c>
      <c r="E291" s="5">
        <f t="shared" si="15"/>
        <v>5.7866855365008352E-2</v>
      </c>
      <c r="F291">
        <f t="shared" si="16"/>
        <v>5.7866855365008352E-2</v>
      </c>
      <c r="J291" s="5"/>
    </row>
    <row r="292" spans="1:10" x14ac:dyDescent="0.35">
      <c r="A292" t="s">
        <v>150</v>
      </c>
      <c r="B292" s="5">
        <f t="shared" si="14"/>
        <v>1.9772647491723192</v>
      </c>
      <c r="D292" s="5">
        <f>O$189+D108+D113</f>
        <v>1.8481692515352264</v>
      </c>
      <c r="E292" s="5">
        <f t="shared" si="15"/>
        <v>-0.12909549763709283</v>
      </c>
      <c r="F292">
        <f t="shared" si="16"/>
        <v>0.12909549763709283</v>
      </c>
      <c r="J292" s="5"/>
    </row>
    <row r="293" spans="1:10" x14ac:dyDescent="0.35">
      <c r="A293" t="s">
        <v>117</v>
      </c>
      <c r="B293" s="5">
        <f t="shared" si="14"/>
        <v>1.9772647491723192</v>
      </c>
      <c r="D293" s="5">
        <f>O$189+O$198+D114</f>
        <v>1.8320181444502952</v>
      </c>
      <c r="E293" s="5">
        <f t="shared" si="15"/>
        <v>-0.145246604722024</v>
      </c>
      <c r="F293">
        <f t="shared" si="16"/>
        <v>0.145246604722024</v>
      </c>
      <c r="J293" s="5"/>
    </row>
    <row r="294" spans="1:10" x14ac:dyDescent="0.35">
      <c r="A294" t="s">
        <v>118</v>
      </c>
      <c r="B294" s="5">
        <f t="shared" si="14"/>
        <v>1.9772647491723192</v>
      </c>
      <c r="D294" s="5">
        <f>O$189+O$199+D119</f>
        <v>2.0072923361661412</v>
      </c>
      <c r="E294" s="5">
        <f t="shared" si="15"/>
        <v>3.002758699382202E-2</v>
      </c>
      <c r="F294">
        <f t="shared" si="16"/>
        <v>3.002758699382202E-2</v>
      </c>
      <c r="J294" s="5"/>
    </row>
    <row r="295" spans="1:10" x14ac:dyDescent="0.35">
      <c r="A295" t="s">
        <v>151</v>
      </c>
      <c r="B295" s="5">
        <f t="shared" si="14"/>
        <v>1.9772647491723192</v>
      </c>
      <c r="D295" s="5">
        <f>O$189+D120+D125</f>
        <v>2.0351316045373276</v>
      </c>
      <c r="E295" s="5">
        <f t="shared" si="15"/>
        <v>5.7866855365008352E-2</v>
      </c>
      <c r="F295">
        <f t="shared" si="16"/>
        <v>5.7866855365008352E-2</v>
      </c>
      <c r="J295" s="5"/>
    </row>
    <row r="296" spans="1:10" x14ac:dyDescent="0.35">
      <c r="A296" t="s">
        <v>152</v>
      </c>
      <c r="B296" s="5">
        <f t="shared" si="14"/>
        <v>1.9772647491723192</v>
      </c>
      <c r="D296" s="5">
        <f>O$189+D126+D131</f>
        <v>2.0351316045373276</v>
      </c>
      <c r="E296" s="5">
        <f t="shared" si="15"/>
        <v>5.7866855365008352E-2</v>
      </c>
      <c r="F296">
        <f t="shared" si="16"/>
        <v>5.7866855365008352E-2</v>
      </c>
      <c r="J296" s="5"/>
    </row>
    <row r="297" spans="1:10" x14ac:dyDescent="0.35">
      <c r="A297" t="s">
        <v>119</v>
      </c>
      <c r="B297" s="5">
        <f t="shared" si="14"/>
        <v>1.9772647491723192</v>
      </c>
      <c r="D297" s="5">
        <f>O$189+O$198+D132</f>
        <v>2.0051040175435055</v>
      </c>
      <c r="E297" s="5">
        <f t="shared" si="15"/>
        <v>2.7839268371186332E-2</v>
      </c>
      <c r="F297">
        <f t="shared" si="16"/>
        <v>2.7839268371186332E-2</v>
      </c>
      <c r="J297" s="5"/>
    </row>
    <row r="298" spans="1:10" x14ac:dyDescent="0.35">
      <c r="A298" t="s">
        <v>120</v>
      </c>
      <c r="B298" s="5">
        <f t="shared" si="14"/>
        <v>1.9772647491723192</v>
      </c>
      <c r="D298" s="5">
        <f>O$189+O$199+D137</f>
        <v>2.0072923361661412</v>
      </c>
      <c r="E298" s="5">
        <f t="shared" si="15"/>
        <v>3.002758699382202E-2</v>
      </c>
      <c r="F298">
        <f t="shared" si="16"/>
        <v>3.002758699382202E-2</v>
      </c>
      <c r="J298" s="5"/>
    </row>
    <row r="299" spans="1:10" x14ac:dyDescent="0.35">
      <c r="A299" t="s">
        <v>153</v>
      </c>
      <c r="B299" s="5">
        <f t="shared" si="14"/>
        <v>1.9772647491723192</v>
      </c>
      <c r="D299" s="5">
        <f>O$189+D138+D143</f>
        <v>2.0351316045373276</v>
      </c>
      <c r="E299" s="5">
        <f t="shared" si="15"/>
        <v>5.7866855365008352E-2</v>
      </c>
      <c r="F299">
        <f t="shared" si="16"/>
        <v>5.7866855365008352E-2</v>
      </c>
      <c r="J299" s="5"/>
    </row>
    <row r="300" spans="1:10" x14ac:dyDescent="0.35">
      <c r="A300" t="s">
        <v>154</v>
      </c>
      <c r="B300" s="5">
        <f t="shared" si="14"/>
        <v>1.9772647491723192</v>
      </c>
      <c r="D300" s="5">
        <f>O$189+D144+D149</f>
        <v>2.0351316045373276</v>
      </c>
      <c r="E300" s="5">
        <f t="shared" si="15"/>
        <v>5.7866855365008352E-2</v>
      </c>
      <c r="F300">
        <f t="shared" si="16"/>
        <v>5.7866855365008352E-2</v>
      </c>
      <c r="J300" s="5"/>
    </row>
    <row r="301" spans="1:10" x14ac:dyDescent="0.35">
      <c r="A301" t="s">
        <v>121</v>
      </c>
      <c r="B301" s="5">
        <f t="shared" si="14"/>
        <v>1.9772647491723192</v>
      </c>
      <c r="D301" s="5">
        <f>O$189+O$198+D150</f>
        <v>2.0051040175435055</v>
      </c>
      <c r="E301" s="5">
        <f t="shared" si="15"/>
        <v>2.7839268371186332E-2</v>
      </c>
      <c r="F301">
        <f t="shared" si="16"/>
        <v>2.7839268371186332E-2</v>
      </c>
      <c r="G301" s="5">
        <f>AVERAGE(D278:D301)</f>
        <v>1.9606568530135231</v>
      </c>
      <c r="H301" s="5">
        <f>AVERAGE(E278:E301)</f>
        <v>-1.6607896158795654E-2</v>
      </c>
      <c r="I301" s="5">
        <f>O221</f>
        <v>1.9772647491723192</v>
      </c>
      <c r="J301" s="5"/>
    </row>
    <row r="302" spans="1:10" x14ac:dyDescent="0.35">
      <c r="G302" s="5"/>
      <c r="H302" s="5">
        <f>SUM(H214:H301)</f>
        <v>2.4793576968298453E-2</v>
      </c>
      <c r="I302" s="5"/>
      <c r="J302" s="5"/>
    </row>
    <row r="303" spans="1:10" x14ac:dyDescent="0.35">
      <c r="H303" s="5">
        <f>_xlfn.STDEV.P(H214:H301)</f>
        <v>2.7699695159404115E-2</v>
      </c>
      <c r="J303" s="5"/>
    </row>
    <row r="304" spans="1:10" x14ac:dyDescent="0.35">
      <c r="J304" s="5"/>
    </row>
    <row r="305" spans="10:10" x14ac:dyDescent="0.35">
      <c r="J305" s="5"/>
    </row>
    <row r="306" spans="10:10" x14ac:dyDescent="0.35">
      <c r="J306" s="5"/>
    </row>
    <row r="307" spans="10:10" x14ac:dyDescent="0.35">
      <c r="J307" s="5"/>
    </row>
    <row r="308" spans="10:10" x14ac:dyDescent="0.35">
      <c r="J308" s="5"/>
    </row>
    <row r="309" spans="10:10" x14ac:dyDescent="0.35">
      <c r="J309" s="5"/>
    </row>
    <row r="310" spans="10:10" x14ac:dyDescent="0.35">
      <c r="J310" s="5"/>
    </row>
    <row r="311" spans="10:10" x14ac:dyDescent="0.35">
      <c r="J311" s="5"/>
    </row>
    <row r="312" spans="10:10" x14ac:dyDescent="0.35">
      <c r="J312" s="5"/>
    </row>
  </sheetData>
  <conditionalFormatting sqref="E188:E301 H214:H223 J214:J283 H225:H250 H252:H273 H275:H282 H301">
    <cfRule type="cellIs" dxfId="87" priority="9" operator="lessThan">
      <formula>-0.02</formula>
    </cfRule>
    <cfRule type="cellIs" dxfId="86" priority="10" operator="greaterThan">
      <formula>0.02</formula>
    </cfRule>
  </conditionalFormatting>
  <conditionalFormatting sqref="H187">
    <cfRule type="cellIs" dxfId="85" priority="3" operator="lessThan">
      <formula>-0.02</formula>
    </cfRule>
    <cfRule type="cellIs" dxfId="84" priority="4" operator="greaterThan">
      <formula>0.02</formula>
    </cfRule>
  </conditionalFormatting>
  <conditionalFormatting sqref="H190">
    <cfRule type="cellIs" dxfId="83" priority="1" operator="lessThan">
      <formula>-0.02</formula>
    </cfRule>
    <cfRule type="cellIs" dxfId="82" priority="2" operator="greaterThan">
      <formula>0.02</formula>
    </cfRule>
  </conditionalFormatting>
  <conditionalFormatting sqref="H208:H212">
    <cfRule type="cellIs" dxfId="81" priority="5" operator="lessThan">
      <formula>-0.02</formula>
    </cfRule>
    <cfRule type="cellIs" dxfId="80" priority="6" operator="greaterThan">
      <formula>0.02</formula>
    </cfRule>
  </conditionalFormatting>
  <conditionalFormatting sqref="J285:J312">
    <cfRule type="cellIs" dxfId="79" priority="7" operator="lessThan">
      <formula>-0.02</formula>
    </cfRule>
    <cfRule type="cellIs" dxfId="78" priority="8" operator="greaterThan">
      <formula>0.02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1F369-B8DD-4CC9-AC49-DF82BDEF91D9}">
  <dimension ref="A1:R211"/>
  <sheetViews>
    <sheetView topLeftCell="A66" workbookViewId="0">
      <selection activeCell="C66" sqref="C66"/>
    </sheetView>
  </sheetViews>
  <sheetFormatPr defaultRowHeight="14.5" x14ac:dyDescent="0.35"/>
  <sheetData>
    <row r="1" spans="1:18" x14ac:dyDescent="0.35">
      <c r="J1" t="s">
        <v>35</v>
      </c>
      <c r="N1" t="s">
        <v>27</v>
      </c>
      <c r="R1" t="s">
        <v>44</v>
      </c>
    </row>
    <row r="2" spans="1:18" x14ac:dyDescent="0.35">
      <c r="A2" s="22" t="s">
        <v>0</v>
      </c>
      <c r="B2" s="22" t="s">
        <v>11</v>
      </c>
      <c r="C2" t="str">
        <f>'Forshammar-Al2Mg'!C1</f>
        <v>Si</v>
      </c>
      <c r="D2" s="23">
        <f>'Forshammar-Al2Mg'!D1</f>
        <v>0.99871547866099941</v>
      </c>
      <c r="F2">
        <f>IF(C2="Si",J2,(IF(C2="Al",N2,R2)))</f>
        <v>1.6245000000000001</v>
      </c>
      <c r="H2" s="1">
        <v>0.38900000000000001</v>
      </c>
      <c r="I2" s="1">
        <v>1.6240000000000001</v>
      </c>
      <c r="J2" s="2">
        <f>I2-(H2*LN(D2))</f>
        <v>1.6245000000000001</v>
      </c>
      <c r="L2" s="2">
        <v>0.39</v>
      </c>
      <c r="M2" s="2">
        <v>1.6339999999999999</v>
      </c>
      <c r="N2" s="2">
        <f>M2-(L2*LN(D2))</f>
        <v>1.6345012853470435</v>
      </c>
      <c r="P2" s="1">
        <v>0.35699999999999998</v>
      </c>
      <c r="Q2" s="1">
        <v>1.3720000000000001</v>
      </c>
      <c r="R2" s="2">
        <f>Q2-(P2*LN(D2))</f>
        <v>1.3724588688946016</v>
      </c>
    </row>
    <row r="3" spans="1:18" x14ac:dyDescent="0.35">
      <c r="A3" s="22" t="s">
        <v>0</v>
      </c>
      <c r="B3" s="22" t="s">
        <v>12</v>
      </c>
      <c r="D3" s="23">
        <f>'Forshammar-Al2Mg'!D2</f>
        <v>0.95970329941597765</v>
      </c>
      <c r="F3">
        <f>IF(C2="Si",J3,(IF(C3="Al",N3,R3)))</f>
        <v>1.64</v>
      </c>
      <c r="H3" s="1">
        <v>0.38900000000000001</v>
      </c>
      <c r="I3" s="1">
        <v>1.6240000000000001</v>
      </c>
      <c r="J3" s="2">
        <f t="shared" ref="J3:J25" si="0">I3-(H3*LN(D3))</f>
        <v>1.64</v>
      </c>
      <c r="L3" s="2">
        <v>0.39</v>
      </c>
      <c r="M3" s="2">
        <v>1.6339999999999999</v>
      </c>
      <c r="N3" s="2">
        <f t="shared" ref="N3:N25" si="1">M3-(L3*LN(D3))</f>
        <v>1.6500411311053982</v>
      </c>
      <c r="P3" s="1">
        <v>0.35699999999999998</v>
      </c>
      <c r="Q3" s="1">
        <v>1.3720000000000001</v>
      </c>
      <c r="R3" s="2">
        <f t="shared" ref="R3:R25" si="2">Q3-(P3*LN(D3))</f>
        <v>1.3866838046272494</v>
      </c>
    </row>
    <row r="4" spans="1:18" x14ac:dyDescent="0.35">
      <c r="A4" s="22" t="s">
        <v>0</v>
      </c>
      <c r="B4" s="22" t="s">
        <v>13</v>
      </c>
      <c r="D4" s="23">
        <f>'Forshammar-Al2Mg'!D3</f>
        <v>1.0459916814346699</v>
      </c>
      <c r="F4">
        <f>IF(C2="Si",J4,(IF(C4="Al",N4,R4)))</f>
        <v>1.6065084543928752</v>
      </c>
      <c r="H4" s="1">
        <v>0.38900000000000001</v>
      </c>
      <c r="I4" s="1">
        <v>1.6240000000000001</v>
      </c>
      <c r="J4" s="2">
        <f t="shared" si="0"/>
        <v>1.6065084543928752</v>
      </c>
      <c r="L4" s="2">
        <v>0.39</v>
      </c>
      <c r="M4" s="2">
        <v>1.6339999999999999</v>
      </c>
      <c r="N4" s="2">
        <f t="shared" si="1"/>
        <v>1.6164634889800031</v>
      </c>
      <c r="P4" s="1">
        <v>0.35699999999999998</v>
      </c>
      <c r="Q4" s="1">
        <v>1.3720000000000001</v>
      </c>
      <c r="R4" s="2">
        <f t="shared" si="2"/>
        <v>1.3559473476047723</v>
      </c>
    </row>
    <row r="5" spans="1:18" x14ac:dyDescent="0.35">
      <c r="A5" s="22" t="s">
        <v>0</v>
      </c>
      <c r="B5" s="22" t="s">
        <v>14</v>
      </c>
      <c r="D5" s="23">
        <f>'Forshammar-Al2Mg'!D4</f>
        <v>1.0457455511595801</v>
      </c>
      <c r="F5">
        <f>IF(C2="Si",J5,(IF(C5="Al",N5,R5)))</f>
        <v>1.6066</v>
      </c>
      <c r="H5" s="1">
        <v>0.38900000000000001</v>
      </c>
      <c r="I5" s="1">
        <v>1.6240000000000001</v>
      </c>
      <c r="J5" s="2">
        <f t="shared" si="0"/>
        <v>1.6066</v>
      </c>
      <c r="L5" s="2">
        <v>0.39</v>
      </c>
      <c r="M5" s="2">
        <v>1.6339999999999999</v>
      </c>
      <c r="N5" s="2">
        <f t="shared" si="1"/>
        <v>1.6165552699228789</v>
      </c>
      <c r="P5" s="1">
        <v>0.35699999999999998</v>
      </c>
      <c r="Q5" s="1">
        <v>1.3720000000000001</v>
      </c>
      <c r="R5" s="2">
        <f t="shared" si="2"/>
        <v>1.3560313624678664</v>
      </c>
    </row>
    <row r="6" spans="1:18" x14ac:dyDescent="0.35">
      <c r="A6" s="22" t="s">
        <v>1</v>
      </c>
      <c r="B6" s="22" t="s">
        <v>11</v>
      </c>
      <c r="C6" t="str">
        <f>'Forshammar-Al2Mg'!C5</f>
        <v>Si</v>
      </c>
      <c r="D6" s="23">
        <f>'Forshammar-Al2Mg'!D5</f>
        <v>0.99871547866099941</v>
      </c>
      <c r="F6">
        <f>IF(C$6="Si",J6,(IF(C6="Al",N6,R6)))</f>
        <v>1.6245000000000001</v>
      </c>
      <c r="H6" s="1">
        <v>0.38900000000000001</v>
      </c>
      <c r="I6" s="1">
        <v>1.6240000000000001</v>
      </c>
      <c r="J6" s="2">
        <f t="shared" si="0"/>
        <v>1.6245000000000001</v>
      </c>
      <c r="L6" s="2">
        <v>0.39</v>
      </c>
      <c r="M6" s="2">
        <v>1.6339999999999999</v>
      </c>
      <c r="N6" s="2">
        <f t="shared" si="1"/>
        <v>1.6345012853470435</v>
      </c>
      <c r="P6" s="1">
        <v>0.35699999999999998</v>
      </c>
      <c r="Q6" s="1">
        <v>1.3720000000000001</v>
      </c>
      <c r="R6" s="2">
        <f t="shared" si="2"/>
        <v>1.3724588688946016</v>
      </c>
    </row>
    <row r="7" spans="1:18" x14ac:dyDescent="0.35">
      <c r="A7" s="22" t="s">
        <v>1</v>
      </c>
      <c r="B7" s="22" t="s">
        <v>12</v>
      </c>
      <c r="D7" s="23">
        <f>'Forshammar-Al2Mg'!D6</f>
        <v>0.95970329941597765</v>
      </c>
      <c r="F7">
        <f>IF(C$6="Si",J7,(IF(C7="Al",N7,R7)))</f>
        <v>1.64</v>
      </c>
      <c r="H7" s="1">
        <v>0.38900000000000001</v>
      </c>
      <c r="I7" s="1">
        <v>1.6240000000000001</v>
      </c>
      <c r="J7" s="2">
        <f t="shared" si="0"/>
        <v>1.64</v>
      </c>
      <c r="L7" s="2">
        <v>0.39</v>
      </c>
      <c r="M7" s="2">
        <v>1.6339999999999999</v>
      </c>
      <c r="N7" s="2">
        <f t="shared" si="1"/>
        <v>1.6500411311053982</v>
      </c>
      <c r="P7" s="1">
        <v>0.35699999999999998</v>
      </c>
      <c r="Q7" s="1">
        <v>1.3720000000000001</v>
      </c>
      <c r="R7" s="2">
        <f t="shared" si="2"/>
        <v>1.3866838046272494</v>
      </c>
    </row>
    <row r="8" spans="1:18" x14ac:dyDescent="0.35">
      <c r="A8" s="22" t="s">
        <v>1</v>
      </c>
      <c r="B8" s="22" t="s">
        <v>13</v>
      </c>
      <c r="D8" s="23">
        <f>'Forshammar-Al2Mg'!D7</f>
        <v>1.0459916814346699</v>
      </c>
      <c r="F8">
        <f>IF(C$6="Si",J8,(IF(C8="Al",N8,R8)))</f>
        <v>1.6065084543928752</v>
      </c>
      <c r="H8" s="1">
        <v>0.38900000000000001</v>
      </c>
      <c r="I8" s="1">
        <v>1.6240000000000001</v>
      </c>
      <c r="J8" s="2">
        <f t="shared" si="0"/>
        <v>1.6065084543928752</v>
      </c>
      <c r="L8" s="2">
        <v>0.39</v>
      </c>
      <c r="M8" s="2">
        <v>1.6339999999999999</v>
      </c>
      <c r="N8" s="2">
        <f t="shared" si="1"/>
        <v>1.6164634889800031</v>
      </c>
      <c r="P8" s="1">
        <v>0.35699999999999998</v>
      </c>
      <c r="Q8" s="1">
        <v>1.3720000000000001</v>
      </c>
      <c r="R8" s="2">
        <f t="shared" si="2"/>
        <v>1.3559473476047723</v>
      </c>
    </row>
    <row r="9" spans="1:18" x14ac:dyDescent="0.35">
      <c r="A9" s="22" t="s">
        <v>1</v>
      </c>
      <c r="B9" s="22" t="s">
        <v>14</v>
      </c>
      <c r="D9" s="23">
        <f>'Forshammar-Al2Mg'!D8</f>
        <v>1.0457455511595801</v>
      </c>
      <c r="F9">
        <f>IF(C$6="Si",J9,(IF(C9="Al",N9,R9)))</f>
        <v>1.6066</v>
      </c>
      <c r="H9" s="1">
        <v>0.38900000000000001</v>
      </c>
      <c r="I9" s="1">
        <v>1.6240000000000001</v>
      </c>
      <c r="J9" s="2">
        <f t="shared" si="0"/>
        <v>1.6066</v>
      </c>
      <c r="L9" s="2">
        <v>0.39</v>
      </c>
      <c r="M9" s="2">
        <v>1.6339999999999999</v>
      </c>
      <c r="N9" s="2">
        <f t="shared" si="1"/>
        <v>1.6165552699228789</v>
      </c>
      <c r="P9" s="1">
        <v>0.35699999999999998</v>
      </c>
      <c r="Q9" s="1">
        <v>1.3720000000000001</v>
      </c>
      <c r="R9" s="2">
        <f t="shared" si="2"/>
        <v>1.3560313624678664</v>
      </c>
    </row>
    <row r="10" spans="1:18" x14ac:dyDescent="0.35">
      <c r="A10" s="22" t="s">
        <v>2</v>
      </c>
      <c r="B10" s="22" t="s">
        <v>11</v>
      </c>
      <c r="C10" t="str">
        <f>'Forshammar-Al2Mg'!C9</f>
        <v>Si</v>
      </c>
      <c r="D10" s="23">
        <f>'Forshammar-Al2Mg'!D9</f>
        <v>0.99871547866099941</v>
      </c>
      <c r="F10">
        <f>IF(C$10="Si",J10,(IF(C10="Al",N10,R10)))</f>
        <v>1.6245000000000001</v>
      </c>
      <c r="H10" s="1">
        <v>0.38900000000000001</v>
      </c>
      <c r="I10" s="1">
        <v>1.6240000000000001</v>
      </c>
      <c r="J10" s="2">
        <f t="shared" si="0"/>
        <v>1.6245000000000001</v>
      </c>
      <c r="L10" s="2">
        <v>0.39</v>
      </c>
      <c r="M10" s="2">
        <v>1.6339999999999999</v>
      </c>
      <c r="N10" s="2">
        <f t="shared" si="1"/>
        <v>1.6345012853470435</v>
      </c>
      <c r="P10" s="1">
        <v>0.35699999999999998</v>
      </c>
      <c r="Q10" s="1">
        <v>1.3720000000000001</v>
      </c>
      <c r="R10" s="2">
        <f t="shared" si="2"/>
        <v>1.3724588688946016</v>
      </c>
    </row>
    <row r="11" spans="1:18" x14ac:dyDescent="0.35">
      <c r="A11" s="22" t="s">
        <v>2</v>
      </c>
      <c r="B11" s="22" t="s">
        <v>12</v>
      </c>
      <c r="D11" s="23">
        <f>'Forshammar-Al2Mg'!D10</f>
        <v>0.95970329941597765</v>
      </c>
      <c r="F11">
        <f>IF(C$10="Si",J11,(IF(C11="Al",N11,R11)))</f>
        <v>1.64</v>
      </c>
      <c r="H11" s="1">
        <v>0.38900000000000001</v>
      </c>
      <c r="I11" s="1">
        <v>1.6240000000000001</v>
      </c>
      <c r="J11" s="2">
        <f t="shared" si="0"/>
        <v>1.64</v>
      </c>
      <c r="L11" s="2">
        <v>0.39</v>
      </c>
      <c r="M11" s="2">
        <v>1.6339999999999999</v>
      </c>
      <c r="N11" s="2">
        <f t="shared" si="1"/>
        <v>1.6500411311053982</v>
      </c>
      <c r="P11" s="1">
        <v>0.35699999999999998</v>
      </c>
      <c r="Q11" s="1">
        <v>1.3720000000000001</v>
      </c>
      <c r="R11" s="2">
        <f t="shared" si="2"/>
        <v>1.3866838046272494</v>
      </c>
    </row>
    <row r="12" spans="1:18" x14ac:dyDescent="0.35">
      <c r="A12" s="22" t="s">
        <v>2</v>
      </c>
      <c r="B12" s="22" t="s">
        <v>13</v>
      </c>
      <c r="D12" s="23">
        <f>'Forshammar-Al2Mg'!D11</f>
        <v>1.0459916814346699</v>
      </c>
      <c r="F12">
        <f>IF(C$10="Si",J12,(IF(C12="Al",N12,R12)))</f>
        <v>1.6065084543928752</v>
      </c>
      <c r="H12" s="1">
        <v>0.38900000000000001</v>
      </c>
      <c r="I12" s="1">
        <v>1.6240000000000001</v>
      </c>
      <c r="J12" s="2">
        <f t="shared" si="0"/>
        <v>1.6065084543928752</v>
      </c>
      <c r="L12" s="2">
        <v>0.39</v>
      </c>
      <c r="M12" s="2">
        <v>1.6339999999999999</v>
      </c>
      <c r="N12" s="2">
        <f t="shared" si="1"/>
        <v>1.6164634889800031</v>
      </c>
      <c r="P12" s="1">
        <v>0.35699999999999998</v>
      </c>
      <c r="Q12" s="1">
        <v>1.3720000000000001</v>
      </c>
      <c r="R12" s="2">
        <f t="shared" si="2"/>
        <v>1.3559473476047723</v>
      </c>
    </row>
    <row r="13" spans="1:18" x14ac:dyDescent="0.35">
      <c r="A13" s="22" t="s">
        <v>2</v>
      </c>
      <c r="B13" s="22" t="s">
        <v>14</v>
      </c>
      <c r="D13" s="23">
        <f>'Forshammar-Al2Mg'!D12</f>
        <v>1.0457455511595801</v>
      </c>
      <c r="F13">
        <f>IF(C$10="Si",J13,(IF(C13="Al",N13,R13)))</f>
        <v>1.6066</v>
      </c>
      <c r="H13" s="1">
        <v>0.38900000000000001</v>
      </c>
      <c r="I13" s="1">
        <v>1.6240000000000001</v>
      </c>
      <c r="J13" s="2">
        <f t="shared" si="0"/>
        <v>1.6066</v>
      </c>
      <c r="L13" s="2">
        <v>0.39</v>
      </c>
      <c r="M13" s="2">
        <v>1.6339999999999999</v>
      </c>
      <c r="N13" s="2">
        <f t="shared" si="1"/>
        <v>1.6165552699228789</v>
      </c>
      <c r="P13" s="1">
        <v>0.35699999999999998</v>
      </c>
      <c r="Q13" s="1">
        <v>1.3720000000000001</v>
      </c>
      <c r="R13" s="2">
        <f t="shared" si="2"/>
        <v>1.3560313624678664</v>
      </c>
    </row>
    <row r="14" spans="1:18" x14ac:dyDescent="0.35">
      <c r="A14" s="22" t="s">
        <v>3</v>
      </c>
      <c r="B14" s="22" t="s">
        <v>11</v>
      </c>
      <c r="C14" t="str">
        <f>'Forshammar-Al2Mg'!C13</f>
        <v>Si</v>
      </c>
      <c r="D14" s="23">
        <f>'Forshammar-Al2Mg'!D13</f>
        <v>0.99871547866099941</v>
      </c>
      <c r="F14">
        <f>IF(C$14="Si",J14,(IF(C14="Al",N14,R14)))</f>
        <v>1.6245000000000001</v>
      </c>
      <c r="H14" s="1">
        <v>0.38900000000000001</v>
      </c>
      <c r="I14" s="1">
        <v>1.6240000000000001</v>
      </c>
      <c r="J14" s="2">
        <f t="shared" si="0"/>
        <v>1.6245000000000001</v>
      </c>
      <c r="L14" s="2">
        <v>0.39</v>
      </c>
      <c r="M14" s="2">
        <v>1.6339999999999999</v>
      </c>
      <c r="N14" s="2">
        <f t="shared" si="1"/>
        <v>1.6345012853470435</v>
      </c>
      <c r="P14" s="1">
        <v>0.35699999999999998</v>
      </c>
      <c r="Q14" s="1">
        <v>1.3720000000000001</v>
      </c>
      <c r="R14" s="2">
        <f t="shared" si="2"/>
        <v>1.3724588688946016</v>
      </c>
    </row>
    <row r="15" spans="1:18" x14ac:dyDescent="0.35">
      <c r="A15" s="22" t="s">
        <v>3</v>
      </c>
      <c r="B15" s="22" t="s">
        <v>12</v>
      </c>
      <c r="D15" s="23">
        <f>'Forshammar-Al2Mg'!D14</f>
        <v>0.95970329941597765</v>
      </c>
      <c r="F15">
        <f>IF(C$14="Si",J15,(IF(C15="Al",N15,R15)))</f>
        <v>1.64</v>
      </c>
      <c r="H15" s="1">
        <v>0.38900000000000001</v>
      </c>
      <c r="I15" s="1">
        <v>1.6240000000000001</v>
      </c>
      <c r="J15" s="2">
        <f t="shared" si="0"/>
        <v>1.64</v>
      </c>
      <c r="L15" s="2">
        <v>0.39</v>
      </c>
      <c r="M15" s="2">
        <v>1.6339999999999999</v>
      </c>
      <c r="N15" s="2">
        <f t="shared" si="1"/>
        <v>1.6500411311053982</v>
      </c>
      <c r="P15" s="1">
        <v>0.35699999999999998</v>
      </c>
      <c r="Q15" s="1">
        <v>1.3720000000000001</v>
      </c>
      <c r="R15" s="2">
        <f t="shared" si="2"/>
        <v>1.3866838046272494</v>
      </c>
    </row>
    <row r="16" spans="1:18" x14ac:dyDescent="0.35">
      <c r="A16" s="22" t="s">
        <v>3</v>
      </c>
      <c r="B16" s="22" t="s">
        <v>13</v>
      </c>
      <c r="D16" s="23">
        <f>'Forshammar-Al2Mg'!D15</f>
        <v>1.0459916814346699</v>
      </c>
      <c r="F16">
        <f>IF(C$14="Si",J16,(IF(C16="Al",N16,R16)))</f>
        <v>1.6065084543928752</v>
      </c>
      <c r="H16" s="1">
        <v>0.38900000000000001</v>
      </c>
      <c r="I16" s="1">
        <v>1.6240000000000001</v>
      </c>
      <c r="J16" s="2">
        <f t="shared" si="0"/>
        <v>1.6065084543928752</v>
      </c>
      <c r="L16" s="2">
        <v>0.39</v>
      </c>
      <c r="M16" s="2">
        <v>1.6339999999999999</v>
      </c>
      <c r="N16" s="2">
        <f t="shared" si="1"/>
        <v>1.6164634889800031</v>
      </c>
      <c r="P16" s="1">
        <v>0.35699999999999998</v>
      </c>
      <c r="Q16" s="1">
        <v>1.3720000000000001</v>
      </c>
      <c r="R16" s="2">
        <f t="shared" si="2"/>
        <v>1.3559473476047723</v>
      </c>
    </row>
    <row r="17" spans="1:18" x14ac:dyDescent="0.35">
      <c r="A17" s="22" t="s">
        <v>3</v>
      </c>
      <c r="B17" s="22" t="s">
        <v>14</v>
      </c>
      <c r="D17" s="23">
        <f>'Forshammar-Al2Mg'!D16</f>
        <v>1.0457455511595801</v>
      </c>
      <c r="F17">
        <f>IF(C$14="Si",J17,(IF(C17="Al",N17,R17)))</f>
        <v>1.6066</v>
      </c>
      <c r="H17" s="1">
        <v>0.38900000000000001</v>
      </c>
      <c r="I17" s="1">
        <v>1.6240000000000001</v>
      </c>
      <c r="J17" s="2">
        <f t="shared" si="0"/>
        <v>1.6066</v>
      </c>
      <c r="L17" s="2">
        <v>0.39</v>
      </c>
      <c r="M17" s="2">
        <v>1.6339999999999999</v>
      </c>
      <c r="N17" s="2">
        <f t="shared" si="1"/>
        <v>1.6165552699228789</v>
      </c>
      <c r="P17" s="1">
        <v>0.35699999999999998</v>
      </c>
      <c r="Q17" s="1">
        <v>1.3720000000000001</v>
      </c>
      <c r="R17" s="2">
        <f t="shared" si="2"/>
        <v>1.3560313624678664</v>
      </c>
    </row>
    <row r="18" spans="1:18" x14ac:dyDescent="0.35">
      <c r="A18" s="22" t="s">
        <v>4</v>
      </c>
      <c r="B18" s="22" t="s">
        <v>11</v>
      </c>
      <c r="C18" t="str">
        <f>'Forshammar-Al2Mg'!C17</f>
        <v>Si</v>
      </c>
      <c r="D18" s="23">
        <f>'Forshammar-Al2Mg'!D17</f>
        <v>0.99871547866099941</v>
      </c>
      <c r="F18">
        <f>IF(C$18="Si",J18,(IF(C18="Al",N18,R18)))</f>
        <v>1.6245000000000001</v>
      </c>
      <c r="H18" s="1">
        <v>0.38900000000000001</v>
      </c>
      <c r="I18" s="1">
        <v>1.6240000000000001</v>
      </c>
      <c r="J18" s="2">
        <f t="shared" si="0"/>
        <v>1.6245000000000001</v>
      </c>
      <c r="L18" s="2">
        <v>0.39</v>
      </c>
      <c r="M18" s="2">
        <v>1.6339999999999999</v>
      </c>
      <c r="N18" s="2">
        <f t="shared" si="1"/>
        <v>1.6345012853470435</v>
      </c>
      <c r="P18" s="1">
        <v>0.35699999999999998</v>
      </c>
      <c r="Q18" s="1">
        <v>1.3720000000000001</v>
      </c>
      <c r="R18" s="2">
        <f t="shared" si="2"/>
        <v>1.3724588688946016</v>
      </c>
    </row>
    <row r="19" spans="1:18" x14ac:dyDescent="0.35">
      <c r="A19" s="22" t="s">
        <v>4</v>
      </c>
      <c r="B19" s="22" t="s">
        <v>12</v>
      </c>
      <c r="D19" s="23">
        <f>'Forshammar-Al2Mg'!D18</f>
        <v>0.95970329941597765</v>
      </c>
      <c r="F19">
        <f>IF(C$18="Si",J19,(IF(C19="Al",N19,R19)))</f>
        <v>1.64</v>
      </c>
      <c r="H19" s="1">
        <v>0.38900000000000001</v>
      </c>
      <c r="I19" s="1">
        <v>1.6240000000000001</v>
      </c>
      <c r="J19" s="2">
        <f t="shared" si="0"/>
        <v>1.64</v>
      </c>
      <c r="L19" s="2">
        <v>0.39</v>
      </c>
      <c r="M19" s="2">
        <v>1.6339999999999999</v>
      </c>
      <c r="N19" s="2">
        <f t="shared" si="1"/>
        <v>1.6500411311053982</v>
      </c>
      <c r="P19" s="1">
        <v>0.35699999999999998</v>
      </c>
      <c r="Q19" s="1">
        <v>1.3720000000000001</v>
      </c>
      <c r="R19" s="2">
        <f t="shared" si="2"/>
        <v>1.3866838046272494</v>
      </c>
    </row>
    <row r="20" spans="1:18" x14ac:dyDescent="0.35">
      <c r="A20" s="22" t="s">
        <v>4</v>
      </c>
      <c r="B20" s="22" t="s">
        <v>13</v>
      </c>
      <c r="D20" s="23">
        <f>'Forshammar-Al2Mg'!D19</f>
        <v>1.0459916814346699</v>
      </c>
      <c r="F20">
        <f>IF(C$18="Si",J20,(IF(C20="Al",N20,R20)))</f>
        <v>1.6065084543928752</v>
      </c>
      <c r="H20" s="1">
        <v>0.38900000000000001</v>
      </c>
      <c r="I20" s="1">
        <v>1.6240000000000001</v>
      </c>
      <c r="J20" s="2">
        <f t="shared" si="0"/>
        <v>1.6065084543928752</v>
      </c>
      <c r="L20" s="2">
        <v>0.39</v>
      </c>
      <c r="M20" s="2">
        <v>1.6339999999999999</v>
      </c>
      <c r="N20" s="2">
        <f t="shared" si="1"/>
        <v>1.6164634889800031</v>
      </c>
      <c r="P20" s="1">
        <v>0.35699999999999998</v>
      </c>
      <c r="Q20" s="1">
        <v>1.3720000000000001</v>
      </c>
      <c r="R20" s="2">
        <f t="shared" si="2"/>
        <v>1.3559473476047723</v>
      </c>
    </row>
    <row r="21" spans="1:18" x14ac:dyDescent="0.35">
      <c r="A21" s="22" t="s">
        <v>4</v>
      </c>
      <c r="B21" s="22" t="s">
        <v>14</v>
      </c>
      <c r="D21" s="23">
        <f>'Forshammar-Al2Mg'!D20</f>
        <v>1.0457455511595801</v>
      </c>
      <c r="F21">
        <f>IF(C$18="Si",J21,(IF(C21="Al",N21,R21)))</f>
        <v>1.6066</v>
      </c>
      <c r="H21" s="1">
        <v>0.38900000000000001</v>
      </c>
      <c r="I21" s="1">
        <v>1.6240000000000001</v>
      </c>
      <c r="J21" s="2">
        <f t="shared" si="0"/>
        <v>1.6066</v>
      </c>
      <c r="L21" s="2">
        <v>0.39</v>
      </c>
      <c r="M21" s="2">
        <v>1.6339999999999999</v>
      </c>
      <c r="N21" s="2">
        <f t="shared" si="1"/>
        <v>1.6165552699228789</v>
      </c>
      <c r="P21" s="1">
        <v>0.35699999999999998</v>
      </c>
      <c r="Q21" s="1">
        <v>1.3720000000000001</v>
      </c>
      <c r="R21" s="2">
        <f t="shared" si="2"/>
        <v>1.3560313624678664</v>
      </c>
    </row>
    <row r="22" spans="1:18" x14ac:dyDescent="0.35">
      <c r="A22" s="22" t="s">
        <v>5</v>
      </c>
      <c r="B22" s="22" t="s">
        <v>11</v>
      </c>
      <c r="C22" t="str">
        <f>'Forshammar-Al2Mg'!C21</f>
        <v>Si</v>
      </c>
      <c r="D22" s="23">
        <f>'Forshammar-Al2Mg'!D21</f>
        <v>0.99871547866099941</v>
      </c>
      <c r="F22">
        <f>IF(C$22="Si",J22,(IF(C22="Al",N22,R22)))</f>
        <v>1.6245000000000001</v>
      </c>
      <c r="H22" s="1">
        <v>0.38900000000000001</v>
      </c>
      <c r="I22" s="1">
        <v>1.6240000000000001</v>
      </c>
      <c r="J22" s="2">
        <f t="shared" si="0"/>
        <v>1.6245000000000001</v>
      </c>
      <c r="L22" s="2">
        <v>0.39</v>
      </c>
      <c r="M22" s="2">
        <v>1.6339999999999999</v>
      </c>
      <c r="N22" s="2">
        <f t="shared" si="1"/>
        <v>1.6345012853470435</v>
      </c>
      <c r="P22" s="1">
        <v>0.35699999999999998</v>
      </c>
      <c r="Q22" s="1">
        <v>1.3720000000000001</v>
      </c>
      <c r="R22" s="2">
        <f t="shared" si="2"/>
        <v>1.3724588688946016</v>
      </c>
    </row>
    <row r="23" spans="1:18" x14ac:dyDescent="0.35">
      <c r="A23" s="22" t="s">
        <v>5</v>
      </c>
      <c r="B23" s="22" t="s">
        <v>12</v>
      </c>
      <c r="D23" s="23">
        <f>'Forshammar-Al2Mg'!D22</f>
        <v>0.95970329941597765</v>
      </c>
      <c r="F23">
        <f>IF(C$22="Si",J23,(IF(C23="Al",N23,R23)))</f>
        <v>1.64</v>
      </c>
      <c r="H23" s="1">
        <v>0.38900000000000001</v>
      </c>
      <c r="I23" s="1">
        <v>1.6240000000000001</v>
      </c>
      <c r="J23" s="2">
        <f t="shared" si="0"/>
        <v>1.64</v>
      </c>
      <c r="L23" s="2">
        <v>0.39</v>
      </c>
      <c r="M23" s="2">
        <v>1.6339999999999999</v>
      </c>
      <c r="N23" s="2">
        <f t="shared" si="1"/>
        <v>1.6500411311053982</v>
      </c>
      <c r="P23" s="1">
        <v>0.35699999999999998</v>
      </c>
      <c r="Q23" s="1">
        <v>1.3720000000000001</v>
      </c>
      <c r="R23" s="2">
        <f t="shared" si="2"/>
        <v>1.3866838046272494</v>
      </c>
    </row>
    <row r="24" spans="1:18" x14ac:dyDescent="0.35">
      <c r="A24" s="22" t="s">
        <v>5</v>
      </c>
      <c r="B24" s="22" t="s">
        <v>13</v>
      </c>
      <c r="D24" s="23">
        <f>'Forshammar-Al2Mg'!D23</f>
        <v>1.0459916814346699</v>
      </c>
      <c r="F24">
        <f>IF(C$22="Si",J24,(IF(C24="Al",N24,R24)))</f>
        <v>1.6065084543928752</v>
      </c>
      <c r="H24" s="1">
        <v>0.38900000000000001</v>
      </c>
      <c r="I24" s="1">
        <v>1.6240000000000001</v>
      </c>
      <c r="J24" s="2">
        <f t="shared" si="0"/>
        <v>1.6065084543928752</v>
      </c>
      <c r="L24" s="2">
        <v>0.39</v>
      </c>
      <c r="M24" s="2">
        <v>1.6339999999999999</v>
      </c>
      <c r="N24" s="2">
        <f t="shared" si="1"/>
        <v>1.6164634889800031</v>
      </c>
      <c r="P24" s="1">
        <v>0.35699999999999998</v>
      </c>
      <c r="Q24" s="1">
        <v>1.3720000000000001</v>
      </c>
      <c r="R24" s="2">
        <f t="shared" si="2"/>
        <v>1.3559473476047723</v>
      </c>
    </row>
    <row r="25" spans="1:18" x14ac:dyDescent="0.35">
      <c r="A25" s="22" t="s">
        <v>5</v>
      </c>
      <c r="B25" s="22" t="s">
        <v>14</v>
      </c>
      <c r="D25" s="23">
        <f>'Forshammar-Al2Mg'!D24</f>
        <v>1.0457455511595801</v>
      </c>
      <c r="F25">
        <f>IF(C$22="Si",J25,(IF(C25="Al",N25,R25)))</f>
        <v>1.6066</v>
      </c>
      <c r="H25" s="1">
        <v>0.38900000000000001</v>
      </c>
      <c r="I25" s="1">
        <v>1.6240000000000001</v>
      </c>
      <c r="J25" s="2">
        <f t="shared" si="0"/>
        <v>1.6066</v>
      </c>
      <c r="L25" s="2">
        <v>0.39</v>
      </c>
      <c r="M25" s="2">
        <v>1.6339999999999999</v>
      </c>
      <c r="N25" s="2">
        <f t="shared" si="1"/>
        <v>1.6165552699228789</v>
      </c>
      <c r="P25" s="1">
        <v>0.35699999999999998</v>
      </c>
      <c r="Q25" s="1">
        <v>1.3720000000000001</v>
      </c>
      <c r="R25" s="2">
        <f t="shared" si="2"/>
        <v>1.3560313624678664</v>
      </c>
    </row>
    <row r="26" spans="1:18" x14ac:dyDescent="0.35">
      <c r="A26" s="22"/>
      <c r="B26" s="22"/>
      <c r="D26" s="23"/>
      <c r="J26" t="s">
        <v>44</v>
      </c>
    </row>
    <row r="27" spans="1:18" x14ac:dyDescent="0.35">
      <c r="A27" s="1" t="s">
        <v>30</v>
      </c>
      <c r="B27" s="1" t="s">
        <v>10</v>
      </c>
      <c r="C27" t="str">
        <f>'Forshammar-Al2Mg'!C25</f>
        <v>B</v>
      </c>
      <c r="D27" s="23">
        <f>'Forshammar-Al2Mg'!D25</f>
        <v>1.0199487502095992</v>
      </c>
      <c r="F27">
        <f>J27</f>
        <v>1.3649483999325513</v>
      </c>
      <c r="H27" s="1">
        <v>0.35699999999999998</v>
      </c>
      <c r="I27" s="1">
        <v>1.3720000000000001</v>
      </c>
      <c r="J27" s="2">
        <f>I27-(H27*LN(D27))</f>
        <v>1.3649483999325513</v>
      </c>
    </row>
    <row r="28" spans="1:18" x14ac:dyDescent="0.35">
      <c r="A28" s="1" t="s">
        <v>30</v>
      </c>
      <c r="B28" s="1" t="s">
        <v>31</v>
      </c>
      <c r="D28" s="23">
        <f>'Forshammar-Al2Mg'!D26</f>
        <v>0.97866231206463161</v>
      </c>
      <c r="F28">
        <f t="shared" ref="F28:F44" si="3">J28</f>
        <v>1.3796999999999999</v>
      </c>
      <c r="H28" s="1">
        <v>0.35699999999999998</v>
      </c>
      <c r="I28" s="1">
        <v>1.3720000000000001</v>
      </c>
      <c r="J28" s="2">
        <f t="shared" ref="J28:J44" si="4">I28-(H28*LN(D28))</f>
        <v>1.3796999999999999</v>
      </c>
    </row>
    <row r="29" spans="1:18" x14ac:dyDescent="0.35">
      <c r="A29" s="1" t="s">
        <v>30</v>
      </c>
      <c r="B29" s="1" t="s">
        <v>31</v>
      </c>
      <c r="D29" s="23">
        <f>'Forshammar-Al2Mg'!D27</f>
        <v>0.97866231206463161</v>
      </c>
      <c r="F29">
        <f t="shared" si="3"/>
        <v>1.3796999999999999</v>
      </c>
      <c r="H29" s="1">
        <v>0.35699999999999998</v>
      </c>
      <c r="I29" s="1">
        <v>1.3720000000000001</v>
      </c>
      <c r="J29" s="2">
        <f t="shared" si="4"/>
        <v>1.3796999999999999</v>
      </c>
    </row>
    <row r="30" spans="1:18" x14ac:dyDescent="0.35">
      <c r="A30" s="1" t="s">
        <v>47</v>
      </c>
      <c r="B30" s="1" t="s">
        <v>10</v>
      </c>
      <c r="C30" t="str">
        <f>'Forshammar-Al2Mg'!C28</f>
        <v>B</v>
      </c>
      <c r="D30" s="23">
        <f>'Forshammar-Al2Mg'!D28</f>
        <v>1.0199487502095992</v>
      </c>
      <c r="F30">
        <f t="shared" si="3"/>
        <v>1.3649483999325513</v>
      </c>
      <c r="H30" s="1">
        <v>0.35699999999999998</v>
      </c>
      <c r="I30" s="1">
        <v>1.3720000000000001</v>
      </c>
      <c r="J30" s="2">
        <f t="shared" si="4"/>
        <v>1.3649483999325513</v>
      </c>
    </row>
    <row r="31" spans="1:18" x14ac:dyDescent="0.35">
      <c r="A31" s="1" t="s">
        <v>47</v>
      </c>
      <c r="B31" s="1" t="s">
        <v>31</v>
      </c>
      <c r="D31" s="23">
        <f>'Forshammar-Al2Mg'!D29</f>
        <v>0.97866231206463161</v>
      </c>
      <c r="F31">
        <f t="shared" si="3"/>
        <v>1.3796999999999999</v>
      </c>
      <c r="H31" s="1">
        <v>0.35699999999999998</v>
      </c>
      <c r="I31" s="1">
        <v>1.3720000000000001</v>
      </c>
      <c r="J31" s="2">
        <f t="shared" si="4"/>
        <v>1.3796999999999999</v>
      </c>
    </row>
    <row r="32" spans="1:18" x14ac:dyDescent="0.35">
      <c r="A32" s="1" t="s">
        <v>47</v>
      </c>
      <c r="B32" s="1" t="s">
        <v>31</v>
      </c>
      <c r="D32" s="23">
        <f>'Forshammar-Al2Mg'!D30</f>
        <v>0.97866231206463161</v>
      </c>
      <c r="F32">
        <f t="shared" si="3"/>
        <v>1.3796999999999999</v>
      </c>
      <c r="H32" s="1">
        <v>0.35699999999999998</v>
      </c>
      <c r="I32" s="1">
        <v>1.3720000000000001</v>
      </c>
      <c r="J32" s="2">
        <f t="shared" si="4"/>
        <v>1.3796999999999999</v>
      </c>
    </row>
    <row r="33" spans="1:14" x14ac:dyDescent="0.35">
      <c r="A33" s="1" t="s">
        <v>52</v>
      </c>
      <c r="B33" s="1" t="s">
        <v>10</v>
      </c>
      <c r="C33" t="str">
        <f>'Forshammar-Al2Mg'!C31</f>
        <v>B</v>
      </c>
      <c r="D33" s="23">
        <f>'Forshammar-Al2Mg'!D31</f>
        <v>1.0199487502095992</v>
      </c>
      <c r="F33">
        <f t="shared" si="3"/>
        <v>1.3649483999325513</v>
      </c>
      <c r="H33" s="1">
        <v>0.35699999999999998</v>
      </c>
      <c r="I33" s="1">
        <v>1.3720000000000001</v>
      </c>
      <c r="J33" s="2">
        <f t="shared" si="4"/>
        <v>1.3649483999325513</v>
      </c>
    </row>
    <row r="34" spans="1:14" x14ac:dyDescent="0.35">
      <c r="A34" s="1" t="s">
        <v>52</v>
      </c>
      <c r="B34" s="1" t="s">
        <v>31</v>
      </c>
      <c r="D34" s="23">
        <f>'Forshammar-Al2Mg'!D32</f>
        <v>0.97866231206463161</v>
      </c>
      <c r="F34">
        <f t="shared" si="3"/>
        <v>1.3796999999999999</v>
      </c>
      <c r="H34" s="1">
        <v>0.35699999999999998</v>
      </c>
      <c r="I34" s="1">
        <v>1.3720000000000001</v>
      </c>
      <c r="J34" s="2">
        <f t="shared" si="4"/>
        <v>1.3796999999999999</v>
      </c>
    </row>
    <row r="35" spans="1:14" x14ac:dyDescent="0.35">
      <c r="A35" s="1" t="s">
        <v>52</v>
      </c>
      <c r="B35" s="1" t="s">
        <v>31</v>
      </c>
      <c r="D35" s="23">
        <f>'Forshammar-Al2Mg'!D33</f>
        <v>0.97866231206463161</v>
      </c>
      <c r="F35">
        <f t="shared" si="3"/>
        <v>1.3796999999999999</v>
      </c>
      <c r="H35" s="1">
        <v>0.35699999999999998</v>
      </c>
      <c r="I35" s="1">
        <v>1.3720000000000001</v>
      </c>
      <c r="J35" s="2">
        <f t="shared" si="4"/>
        <v>1.3796999999999999</v>
      </c>
    </row>
    <row r="36" spans="1:14" x14ac:dyDescent="0.35">
      <c r="A36" s="1" t="s">
        <v>74</v>
      </c>
      <c r="B36" s="1" t="s">
        <v>10</v>
      </c>
      <c r="C36" t="str">
        <f>'Forshammar-Al2Mg'!C34</f>
        <v>B</v>
      </c>
      <c r="D36" s="23">
        <f>'Forshammar-Al2Mg'!D34</f>
        <v>1.0199487502095992</v>
      </c>
      <c r="F36">
        <f t="shared" si="3"/>
        <v>1.3649483999325513</v>
      </c>
      <c r="H36" s="1">
        <v>0.35699999999999998</v>
      </c>
      <c r="I36" s="1">
        <v>1.3720000000000001</v>
      </c>
      <c r="J36" s="2">
        <f t="shared" si="4"/>
        <v>1.3649483999325513</v>
      </c>
    </row>
    <row r="37" spans="1:14" x14ac:dyDescent="0.35">
      <c r="A37" s="1" t="s">
        <v>74</v>
      </c>
      <c r="B37" s="1" t="s">
        <v>31</v>
      </c>
      <c r="D37" s="23">
        <f>'Forshammar-Al2Mg'!D35</f>
        <v>0.97866231206463161</v>
      </c>
      <c r="F37">
        <f t="shared" si="3"/>
        <v>1.3796999999999999</v>
      </c>
      <c r="H37" s="1">
        <v>0.35699999999999998</v>
      </c>
      <c r="I37" s="1">
        <v>1.3720000000000001</v>
      </c>
      <c r="J37" s="2">
        <f t="shared" si="4"/>
        <v>1.3796999999999999</v>
      </c>
    </row>
    <row r="38" spans="1:14" x14ac:dyDescent="0.35">
      <c r="A38" s="1" t="s">
        <v>74</v>
      </c>
      <c r="B38" s="1" t="s">
        <v>31</v>
      </c>
      <c r="D38" s="23">
        <f>'Forshammar-Al2Mg'!D36</f>
        <v>0.97866231206463161</v>
      </c>
      <c r="F38">
        <f t="shared" si="3"/>
        <v>1.3796999999999999</v>
      </c>
      <c r="H38" s="1">
        <v>0.35699999999999998</v>
      </c>
      <c r="I38" s="1">
        <v>1.3720000000000001</v>
      </c>
      <c r="J38" s="2">
        <f t="shared" si="4"/>
        <v>1.3796999999999999</v>
      </c>
    </row>
    <row r="39" spans="1:14" x14ac:dyDescent="0.35">
      <c r="A39" s="1" t="s">
        <v>75</v>
      </c>
      <c r="B39" s="1" t="s">
        <v>10</v>
      </c>
      <c r="C39" t="str">
        <f>'Forshammar-Al2Mg'!C37</f>
        <v>B</v>
      </c>
      <c r="D39" s="23">
        <f>'Forshammar-Al2Mg'!D37</f>
        <v>1.0199487502095992</v>
      </c>
      <c r="F39">
        <f t="shared" si="3"/>
        <v>1.3649483999325513</v>
      </c>
      <c r="H39" s="1">
        <v>0.35699999999999998</v>
      </c>
      <c r="I39" s="1">
        <v>1.3720000000000001</v>
      </c>
      <c r="J39" s="2">
        <f t="shared" si="4"/>
        <v>1.3649483999325513</v>
      </c>
    </row>
    <row r="40" spans="1:14" x14ac:dyDescent="0.35">
      <c r="A40" s="1" t="s">
        <v>75</v>
      </c>
      <c r="B40" s="1" t="s">
        <v>31</v>
      </c>
      <c r="D40" s="23">
        <f>'Forshammar-Al2Mg'!D38</f>
        <v>0.97866231206463161</v>
      </c>
      <c r="F40">
        <f t="shared" si="3"/>
        <v>1.3796999999999999</v>
      </c>
      <c r="H40" s="1">
        <v>0.35699999999999998</v>
      </c>
      <c r="I40" s="1">
        <v>1.3720000000000001</v>
      </c>
      <c r="J40" s="2">
        <f t="shared" si="4"/>
        <v>1.3796999999999999</v>
      </c>
    </row>
    <row r="41" spans="1:14" x14ac:dyDescent="0.35">
      <c r="A41" s="1" t="s">
        <v>75</v>
      </c>
      <c r="B41" s="1" t="s">
        <v>31</v>
      </c>
      <c r="D41" s="23">
        <f>'Forshammar-Al2Mg'!D39</f>
        <v>0.97866231206463161</v>
      </c>
      <c r="F41">
        <f t="shared" si="3"/>
        <v>1.3796999999999999</v>
      </c>
      <c r="H41" s="1">
        <v>0.35699999999999998</v>
      </c>
      <c r="I41" s="1">
        <v>1.3720000000000001</v>
      </c>
      <c r="J41" s="2">
        <f t="shared" si="4"/>
        <v>1.3796999999999999</v>
      </c>
    </row>
    <row r="42" spans="1:14" x14ac:dyDescent="0.35">
      <c r="A42" s="1" t="s">
        <v>76</v>
      </c>
      <c r="B42" s="1" t="s">
        <v>10</v>
      </c>
      <c r="C42" t="str">
        <f>'Forshammar-Al2Mg'!C40</f>
        <v>B</v>
      </c>
      <c r="D42" s="23">
        <f>'Forshammar-Al2Mg'!D40</f>
        <v>1.0199487502095992</v>
      </c>
      <c r="F42">
        <f t="shared" si="3"/>
        <v>1.3649483999325513</v>
      </c>
      <c r="H42" s="1">
        <v>0.35699999999999998</v>
      </c>
      <c r="I42" s="1">
        <v>1.3720000000000001</v>
      </c>
      <c r="J42" s="2">
        <f t="shared" si="4"/>
        <v>1.3649483999325513</v>
      </c>
    </row>
    <row r="43" spans="1:14" x14ac:dyDescent="0.35">
      <c r="A43" s="1" t="s">
        <v>76</v>
      </c>
      <c r="B43" s="1" t="s">
        <v>31</v>
      </c>
      <c r="D43" s="23">
        <f>'Forshammar-Al2Mg'!D41</f>
        <v>0.97866231206463161</v>
      </c>
      <c r="F43">
        <f t="shared" si="3"/>
        <v>1.3796999999999999</v>
      </c>
      <c r="H43" s="1">
        <v>0.35699999999999998</v>
      </c>
      <c r="I43" s="1">
        <v>1.3720000000000001</v>
      </c>
      <c r="J43" s="2">
        <f t="shared" si="4"/>
        <v>1.3796999999999999</v>
      </c>
    </row>
    <row r="44" spans="1:14" x14ac:dyDescent="0.35">
      <c r="A44" s="1" t="s">
        <v>76</v>
      </c>
      <c r="B44" s="1" t="s">
        <v>31</v>
      </c>
      <c r="D44" s="23">
        <f>'Forshammar-Al2Mg'!D42</f>
        <v>0.97866231206463161</v>
      </c>
      <c r="F44">
        <f t="shared" si="3"/>
        <v>1.3796999999999999</v>
      </c>
      <c r="H44" s="1">
        <v>0.35699999999999998</v>
      </c>
      <c r="I44" s="1">
        <v>1.3720000000000001</v>
      </c>
      <c r="J44" s="2">
        <f t="shared" si="4"/>
        <v>1.3796999999999999</v>
      </c>
    </row>
    <row r="45" spans="1:14" x14ac:dyDescent="0.35">
      <c r="A45" s="1"/>
      <c r="B45" s="1"/>
      <c r="D45" s="23"/>
      <c r="J45" t="s">
        <v>27</v>
      </c>
      <c r="N45" t="s">
        <v>28</v>
      </c>
    </row>
    <row r="46" spans="1:14" x14ac:dyDescent="0.35">
      <c r="A46" s="25" t="s">
        <v>53</v>
      </c>
      <c r="B46" s="25" t="s">
        <v>16</v>
      </c>
      <c r="C46" t="str">
        <f>'Forshammar-Al2Mg'!C43</f>
        <v>Al</v>
      </c>
      <c r="D46" s="23">
        <f>'Forshammar-Al2Mg'!D43</f>
        <v>0.42821748477161148</v>
      </c>
      <c r="F46">
        <f>IF(C$46="Al",J46,N46)</f>
        <v>1.9647683874836961</v>
      </c>
      <c r="H46" s="2">
        <v>0.39</v>
      </c>
      <c r="I46" s="2">
        <v>1.6339999999999999</v>
      </c>
      <c r="J46" s="2">
        <f>I46-(H46*LN(D46))</f>
        <v>1.9647683874836961</v>
      </c>
      <c r="L46">
        <v>0.443</v>
      </c>
      <c r="M46">
        <v>1.6080000000000001</v>
      </c>
      <c r="N46" s="2">
        <f>M46-(L46*LN(D46))</f>
        <v>1.98371896321866</v>
      </c>
    </row>
    <row r="47" spans="1:14" x14ac:dyDescent="0.35">
      <c r="A47" s="25" t="s">
        <v>53</v>
      </c>
      <c r="B47" s="25" t="s">
        <v>13</v>
      </c>
      <c r="D47" s="23">
        <f>'Forshammar-Al2Mg'!D44</f>
        <v>0.55530426073901928</v>
      </c>
      <c r="F47">
        <f t="shared" ref="F47:F51" si="5">IF(C$46="Al",J47,N47)</f>
        <v>1.863413248182662</v>
      </c>
      <c r="H47" s="2">
        <v>0.39</v>
      </c>
      <c r="I47" s="2">
        <v>1.6339999999999999</v>
      </c>
      <c r="J47" s="2">
        <f t="shared" ref="J47:J110" si="6">I47-(H47*LN(D47))</f>
        <v>1.863413248182662</v>
      </c>
      <c r="L47">
        <v>0.443</v>
      </c>
      <c r="M47">
        <v>1.6080000000000001</v>
      </c>
      <c r="N47" s="2">
        <f t="shared" ref="N47:N110" si="7">M47-(L47*LN(D47))</f>
        <v>1.8685899203715879</v>
      </c>
    </row>
    <row r="48" spans="1:14" x14ac:dyDescent="0.35">
      <c r="A48" s="25" t="s">
        <v>53</v>
      </c>
      <c r="B48" s="25" t="s">
        <v>14</v>
      </c>
      <c r="D48" s="23">
        <f>'Forshammar-Al2Mg'!D45</f>
        <v>0.53854280279231548</v>
      </c>
      <c r="F48">
        <f t="shared" si="5"/>
        <v>1.8753664371255714</v>
      </c>
      <c r="H48" s="2">
        <v>0.39</v>
      </c>
      <c r="I48" s="2">
        <v>1.6339999999999999</v>
      </c>
      <c r="J48" s="2">
        <f t="shared" si="6"/>
        <v>1.8753664371255714</v>
      </c>
      <c r="L48">
        <v>0.443</v>
      </c>
      <c r="M48">
        <v>1.6080000000000001</v>
      </c>
      <c r="N48" s="2">
        <f t="shared" si="7"/>
        <v>1.8821675170426364</v>
      </c>
    </row>
    <row r="49" spans="1:14" x14ac:dyDescent="0.35">
      <c r="A49" s="25" t="s">
        <v>53</v>
      </c>
      <c r="B49" s="25" t="s">
        <v>48</v>
      </c>
      <c r="D49" s="23">
        <f>'Forshammar-Al2Mg'!D46</f>
        <v>0.46874505158163876</v>
      </c>
      <c r="F49">
        <f t="shared" si="5"/>
        <v>1.9295015407678393</v>
      </c>
      <c r="H49" s="2">
        <v>0.39</v>
      </c>
      <c r="I49" s="2">
        <v>1.6339999999999999</v>
      </c>
      <c r="J49" s="2">
        <f t="shared" si="6"/>
        <v>1.9295015407678393</v>
      </c>
      <c r="L49">
        <v>0.443</v>
      </c>
      <c r="M49">
        <v>1.6080000000000001</v>
      </c>
      <c r="N49" s="2">
        <f t="shared" si="7"/>
        <v>1.9436594424619305</v>
      </c>
    </row>
    <row r="50" spans="1:14" x14ac:dyDescent="0.35">
      <c r="A50" s="25" t="s">
        <v>53</v>
      </c>
      <c r="B50" s="25" t="s">
        <v>31</v>
      </c>
      <c r="D50" s="23">
        <f>'Forshammar-Al2Mg'!D47</f>
        <v>0.54706713537137552</v>
      </c>
      <c r="F50">
        <f t="shared" si="5"/>
        <v>1.8692416626258987</v>
      </c>
      <c r="H50" s="2">
        <v>0.39</v>
      </c>
      <c r="I50" s="2">
        <v>1.6339999999999999</v>
      </c>
      <c r="J50" s="2">
        <f t="shared" si="6"/>
        <v>1.8692416626258987</v>
      </c>
      <c r="L50">
        <v>0.443</v>
      </c>
      <c r="M50">
        <v>1.6080000000000001</v>
      </c>
      <c r="N50" s="2">
        <f t="shared" si="7"/>
        <v>1.8752104013930082</v>
      </c>
    </row>
    <row r="51" spans="1:14" x14ac:dyDescent="0.35">
      <c r="A51" s="25" t="s">
        <v>53</v>
      </c>
      <c r="B51" s="25" t="s">
        <v>49</v>
      </c>
      <c r="D51" s="23">
        <f>'Forshammar-Al2Mg'!D48</f>
        <v>0.50857940615180453</v>
      </c>
      <c r="F51">
        <f t="shared" si="5"/>
        <v>1.8976922280437329</v>
      </c>
      <c r="H51" s="2">
        <v>0.39</v>
      </c>
      <c r="I51" s="2">
        <v>1.6339999999999999</v>
      </c>
      <c r="J51" s="2">
        <f t="shared" si="6"/>
        <v>1.8976922280437329</v>
      </c>
      <c r="L51">
        <v>0.443</v>
      </c>
      <c r="M51">
        <v>1.6080000000000001</v>
      </c>
      <c r="N51" s="2">
        <f t="shared" si="7"/>
        <v>1.9075273257009584</v>
      </c>
    </row>
    <row r="52" spans="1:14" x14ac:dyDescent="0.35">
      <c r="A52" s="25" t="s">
        <v>54</v>
      </c>
      <c r="B52" s="25" t="s">
        <v>16</v>
      </c>
      <c r="C52" t="str">
        <f>'Forshammar-Al2Mg'!C49</f>
        <v>Al</v>
      </c>
      <c r="D52" s="23">
        <f>'Forshammar-Al2Mg'!D49</f>
        <v>0.42821748477161148</v>
      </c>
      <c r="F52">
        <f t="shared" ref="F52:F57" si="8">IF(C$52="Al",J52,N52)</f>
        <v>1.9647683874836961</v>
      </c>
      <c r="H52" s="2">
        <v>0.39</v>
      </c>
      <c r="I52" s="2">
        <v>1.6339999999999999</v>
      </c>
      <c r="J52" s="2">
        <f t="shared" si="6"/>
        <v>1.9647683874836961</v>
      </c>
      <c r="L52">
        <v>0.443</v>
      </c>
      <c r="M52">
        <v>1.6080000000000001</v>
      </c>
      <c r="N52" s="2">
        <f t="shared" si="7"/>
        <v>1.98371896321866</v>
      </c>
    </row>
    <row r="53" spans="1:14" x14ac:dyDescent="0.35">
      <c r="A53" s="25" t="s">
        <v>54</v>
      </c>
      <c r="B53" s="25" t="s">
        <v>13</v>
      </c>
      <c r="D53" s="23">
        <f>'Forshammar-Al2Mg'!D50</f>
        <v>0.55530426073901928</v>
      </c>
      <c r="F53">
        <f t="shared" si="8"/>
        <v>1.863413248182662</v>
      </c>
      <c r="H53" s="2">
        <v>0.39</v>
      </c>
      <c r="I53" s="2">
        <v>1.6339999999999999</v>
      </c>
      <c r="J53" s="2">
        <f t="shared" si="6"/>
        <v>1.863413248182662</v>
      </c>
      <c r="L53">
        <v>0.443</v>
      </c>
      <c r="M53">
        <v>1.6080000000000001</v>
      </c>
      <c r="N53" s="2">
        <f t="shared" si="7"/>
        <v>1.8685899203715879</v>
      </c>
    </row>
    <row r="54" spans="1:14" x14ac:dyDescent="0.35">
      <c r="A54" s="25" t="s">
        <v>54</v>
      </c>
      <c r="B54" s="25" t="s">
        <v>14</v>
      </c>
      <c r="D54" s="23">
        <f>'Forshammar-Al2Mg'!D51</f>
        <v>0.53854280279231548</v>
      </c>
      <c r="F54">
        <f t="shared" si="8"/>
        <v>1.8753664371255714</v>
      </c>
      <c r="H54" s="2">
        <v>0.39</v>
      </c>
      <c r="I54" s="2">
        <v>1.6339999999999999</v>
      </c>
      <c r="J54" s="2">
        <f t="shared" si="6"/>
        <v>1.8753664371255714</v>
      </c>
      <c r="L54">
        <v>0.443</v>
      </c>
      <c r="M54">
        <v>1.6080000000000001</v>
      </c>
      <c r="N54" s="2">
        <f t="shared" si="7"/>
        <v>1.8821675170426364</v>
      </c>
    </row>
    <row r="55" spans="1:14" x14ac:dyDescent="0.35">
      <c r="A55" s="25" t="s">
        <v>54</v>
      </c>
      <c r="B55" s="25" t="s">
        <v>48</v>
      </c>
      <c r="D55" s="23">
        <f>'Forshammar-Al2Mg'!D52</f>
        <v>0.46874505158163876</v>
      </c>
      <c r="F55">
        <f t="shared" si="8"/>
        <v>1.9295015407678393</v>
      </c>
      <c r="H55" s="2">
        <v>0.39</v>
      </c>
      <c r="I55" s="2">
        <v>1.6339999999999999</v>
      </c>
      <c r="J55" s="2">
        <f t="shared" si="6"/>
        <v>1.9295015407678393</v>
      </c>
      <c r="L55">
        <v>0.443</v>
      </c>
      <c r="M55">
        <v>1.6080000000000001</v>
      </c>
      <c r="N55" s="2">
        <f t="shared" si="7"/>
        <v>1.9436594424619305</v>
      </c>
    </row>
    <row r="56" spans="1:14" x14ac:dyDescent="0.35">
      <c r="A56" s="25" t="s">
        <v>54</v>
      </c>
      <c r="B56" s="25" t="s">
        <v>31</v>
      </c>
      <c r="D56" s="23">
        <f>'Forshammar-Al2Mg'!D53</f>
        <v>0.54706713537137552</v>
      </c>
      <c r="F56">
        <f t="shared" si="8"/>
        <v>1.8692416626258987</v>
      </c>
      <c r="H56" s="2">
        <v>0.39</v>
      </c>
      <c r="I56" s="2">
        <v>1.6339999999999999</v>
      </c>
      <c r="J56" s="2">
        <f t="shared" si="6"/>
        <v>1.8692416626258987</v>
      </c>
      <c r="L56">
        <v>0.443</v>
      </c>
      <c r="M56">
        <v>1.6080000000000001</v>
      </c>
      <c r="N56" s="2">
        <f t="shared" si="7"/>
        <v>1.8752104013930082</v>
      </c>
    </row>
    <row r="57" spans="1:14" x14ac:dyDescent="0.35">
      <c r="A57" s="25" t="s">
        <v>54</v>
      </c>
      <c r="B57" s="25" t="s">
        <v>49</v>
      </c>
      <c r="D57" s="23">
        <f>'Forshammar-Al2Mg'!D54</f>
        <v>0.50857940615180453</v>
      </c>
      <c r="F57">
        <f t="shared" si="8"/>
        <v>1.8976922280437329</v>
      </c>
      <c r="H57" s="2">
        <v>0.39</v>
      </c>
      <c r="I57" s="2">
        <v>1.6339999999999999</v>
      </c>
      <c r="J57" s="2">
        <f t="shared" si="6"/>
        <v>1.8976922280437329</v>
      </c>
      <c r="L57">
        <v>0.443</v>
      </c>
      <c r="M57">
        <v>1.6080000000000001</v>
      </c>
      <c r="N57" s="2">
        <f t="shared" si="7"/>
        <v>1.9075273257009584</v>
      </c>
    </row>
    <row r="58" spans="1:14" x14ac:dyDescent="0.35">
      <c r="A58" s="25" t="s">
        <v>55</v>
      </c>
      <c r="B58" s="25" t="s">
        <v>16</v>
      </c>
      <c r="C58" t="str">
        <f>'Forshammar-Al2Mg'!C55</f>
        <v>Mg</v>
      </c>
      <c r="D58" s="23">
        <f>'Forshammar-Al2Mg'!D55</f>
        <v>0.2839220801541476</v>
      </c>
      <c r="F58">
        <f t="shared" ref="F58:F63" si="9">IF(C$58="Al",J58,N58)</f>
        <v>2.165761561745374</v>
      </c>
      <c r="H58" s="2">
        <v>0.39</v>
      </c>
      <c r="I58" s="2">
        <v>1.6339999999999999</v>
      </c>
      <c r="J58" s="2">
        <f t="shared" si="6"/>
        <v>2.1250316232069881</v>
      </c>
      <c r="L58">
        <v>0.443</v>
      </c>
      <c r="M58">
        <v>1.6080000000000001</v>
      </c>
      <c r="N58" s="2">
        <f t="shared" si="7"/>
        <v>2.165761561745374</v>
      </c>
    </row>
    <row r="59" spans="1:14" x14ac:dyDescent="0.35">
      <c r="A59" s="25" t="s">
        <v>55</v>
      </c>
      <c r="B59" s="25" t="s">
        <v>13</v>
      </c>
      <c r="D59" s="23">
        <f>'Forshammar-Al2Mg'!D56</f>
        <v>0.36536529266073814</v>
      </c>
      <c r="F59">
        <f t="shared" si="9"/>
        <v>2.0540379274575393</v>
      </c>
      <c r="H59" s="2">
        <v>0.39</v>
      </c>
      <c r="I59" s="2">
        <v>1.6339999999999999</v>
      </c>
      <c r="J59" s="2">
        <f t="shared" si="6"/>
        <v>2.0266744733824837</v>
      </c>
      <c r="L59">
        <v>0.443</v>
      </c>
      <c r="M59">
        <v>1.6080000000000001</v>
      </c>
      <c r="N59" s="2">
        <f t="shared" si="7"/>
        <v>2.0540379274575393</v>
      </c>
    </row>
    <row r="60" spans="1:14" x14ac:dyDescent="0.35">
      <c r="A60" s="25" t="s">
        <v>55</v>
      </c>
      <c r="B60" s="25" t="s">
        <v>14</v>
      </c>
      <c r="D60" s="23">
        <f>'Forshammar-Al2Mg'!D57</f>
        <v>0.35465838380316944</v>
      </c>
      <c r="F60">
        <f t="shared" si="9"/>
        <v>2.06721391161819</v>
      </c>
      <c r="H60" s="2">
        <v>0.39</v>
      </c>
      <c r="I60" s="2">
        <v>1.6339999999999999</v>
      </c>
      <c r="J60" s="2">
        <f t="shared" si="6"/>
        <v>2.0382740982643206</v>
      </c>
      <c r="L60">
        <v>0.443</v>
      </c>
      <c r="M60">
        <v>1.6080000000000001</v>
      </c>
      <c r="N60" s="2">
        <f t="shared" si="7"/>
        <v>2.06721391161819</v>
      </c>
    </row>
    <row r="61" spans="1:14" x14ac:dyDescent="0.35">
      <c r="A61" s="25" t="s">
        <v>55</v>
      </c>
      <c r="B61" s="25" t="s">
        <v>48</v>
      </c>
      <c r="D61" s="23">
        <f>'Forshammar-Al2Mg'!D58</f>
        <v>0.30996298202151712</v>
      </c>
      <c r="F61">
        <f t="shared" si="9"/>
        <v>2.1268869638498993</v>
      </c>
      <c r="H61" s="2">
        <v>0.39</v>
      </c>
      <c r="I61" s="2">
        <v>1.6339999999999999</v>
      </c>
      <c r="J61" s="2">
        <f t="shared" si="6"/>
        <v>2.0908079365721459</v>
      </c>
      <c r="L61">
        <v>0.443</v>
      </c>
      <c r="M61">
        <v>1.6080000000000001</v>
      </c>
      <c r="N61" s="2">
        <f t="shared" si="7"/>
        <v>2.1268869638498993</v>
      </c>
    </row>
    <row r="62" spans="1:14" x14ac:dyDescent="0.35">
      <c r="A62" s="25" t="s">
        <v>55</v>
      </c>
      <c r="B62" s="25" t="s">
        <v>31</v>
      </c>
      <c r="D62" s="23">
        <f>'Forshammar-Al2Mg'!D59</f>
        <v>0.36010478236927446</v>
      </c>
      <c r="F62">
        <f t="shared" si="9"/>
        <v>2.0604625808912451</v>
      </c>
      <c r="H62" s="2">
        <v>0.39</v>
      </c>
      <c r="I62" s="2">
        <v>1.6339999999999999</v>
      </c>
      <c r="J62" s="2">
        <f t="shared" si="6"/>
        <v>2.032330488820735</v>
      </c>
      <c r="L62">
        <v>0.443</v>
      </c>
      <c r="M62">
        <v>1.6080000000000001</v>
      </c>
      <c r="N62" s="2">
        <f t="shared" si="7"/>
        <v>2.0604625808912451</v>
      </c>
    </row>
    <row r="63" spans="1:14" x14ac:dyDescent="0.35">
      <c r="A63" s="25" t="s">
        <v>55</v>
      </c>
      <c r="B63" s="25" t="s">
        <v>49</v>
      </c>
      <c r="D63" s="23">
        <f>'Forshammar-Al2Mg'!D60</f>
        <v>0.33549353305859436</v>
      </c>
      <c r="F63">
        <f t="shared" si="9"/>
        <v>2.0918236010422162</v>
      </c>
      <c r="H63" s="2">
        <v>0.39</v>
      </c>
      <c r="I63" s="2">
        <v>1.6339999999999999</v>
      </c>
      <c r="J63" s="2">
        <f t="shared" si="6"/>
        <v>2.0599395133328766</v>
      </c>
      <c r="L63">
        <v>0.443</v>
      </c>
      <c r="M63">
        <v>1.6080000000000001</v>
      </c>
      <c r="N63" s="2">
        <f t="shared" si="7"/>
        <v>2.0918236010422162</v>
      </c>
    </row>
    <row r="64" spans="1:14" x14ac:dyDescent="0.35">
      <c r="A64" s="25" t="s">
        <v>56</v>
      </c>
      <c r="B64" s="25" t="s">
        <v>16</v>
      </c>
      <c r="C64" t="str">
        <f>'Forshammar-Al2Mg'!C61</f>
        <v>Al</v>
      </c>
      <c r="D64" s="23">
        <f>'Forshammar-Al2Mg'!D61</f>
        <v>0.42821748477161148</v>
      </c>
      <c r="F64">
        <f t="shared" ref="F64:F69" si="10">IF(C$64="Al",J64,N64)</f>
        <v>1.9647683874836961</v>
      </c>
      <c r="H64" s="2">
        <v>0.39</v>
      </c>
      <c r="I64" s="2">
        <v>1.6339999999999999</v>
      </c>
      <c r="J64" s="2">
        <f t="shared" si="6"/>
        <v>1.9647683874836961</v>
      </c>
      <c r="L64">
        <v>0.443</v>
      </c>
      <c r="M64">
        <v>1.6080000000000001</v>
      </c>
      <c r="N64" s="2">
        <f t="shared" si="7"/>
        <v>1.98371896321866</v>
      </c>
    </row>
    <row r="65" spans="1:14" x14ac:dyDescent="0.35">
      <c r="A65" s="25" t="s">
        <v>56</v>
      </c>
      <c r="B65" s="25" t="s">
        <v>13</v>
      </c>
      <c r="D65" s="23">
        <f>'Forshammar-Al2Mg'!D62</f>
        <v>0.55530426073901928</v>
      </c>
      <c r="F65">
        <f t="shared" si="10"/>
        <v>1.863413248182662</v>
      </c>
      <c r="H65" s="2">
        <v>0.39</v>
      </c>
      <c r="I65" s="2">
        <v>1.6339999999999999</v>
      </c>
      <c r="J65" s="2">
        <f t="shared" si="6"/>
        <v>1.863413248182662</v>
      </c>
      <c r="L65">
        <v>0.443</v>
      </c>
      <c r="M65">
        <v>1.6080000000000001</v>
      </c>
      <c r="N65" s="2">
        <f t="shared" si="7"/>
        <v>1.8685899203715879</v>
      </c>
    </row>
    <row r="66" spans="1:14" x14ac:dyDescent="0.35">
      <c r="A66" s="25" t="s">
        <v>56</v>
      </c>
      <c r="B66" s="25" t="s">
        <v>14</v>
      </c>
      <c r="D66" s="23">
        <f>'Forshammar-Al2Mg'!D63</f>
        <v>0.53854280279231548</v>
      </c>
      <c r="F66">
        <f t="shared" si="10"/>
        <v>1.8753664371255714</v>
      </c>
      <c r="H66" s="2">
        <v>0.39</v>
      </c>
      <c r="I66" s="2">
        <v>1.6339999999999999</v>
      </c>
      <c r="J66" s="2">
        <f t="shared" si="6"/>
        <v>1.8753664371255714</v>
      </c>
      <c r="L66">
        <v>0.443</v>
      </c>
      <c r="M66">
        <v>1.6080000000000001</v>
      </c>
      <c r="N66" s="2">
        <f t="shared" si="7"/>
        <v>1.8821675170426364</v>
      </c>
    </row>
    <row r="67" spans="1:14" x14ac:dyDescent="0.35">
      <c r="A67" s="25" t="s">
        <v>56</v>
      </c>
      <c r="B67" s="25" t="s">
        <v>48</v>
      </c>
      <c r="D67" s="23">
        <f>'Forshammar-Al2Mg'!D64</f>
        <v>0.46874505158163876</v>
      </c>
      <c r="F67">
        <f t="shared" si="10"/>
        <v>1.9295015407678393</v>
      </c>
      <c r="H67" s="2">
        <v>0.39</v>
      </c>
      <c r="I67" s="2">
        <v>1.6339999999999999</v>
      </c>
      <c r="J67" s="2">
        <f t="shared" si="6"/>
        <v>1.9295015407678393</v>
      </c>
      <c r="L67">
        <v>0.443</v>
      </c>
      <c r="M67">
        <v>1.6080000000000001</v>
      </c>
      <c r="N67" s="2">
        <f t="shared" si="7"/>
        <v>1.9436594424619305</v>
      </c>
    </row>
    <row r="68" spans="1:14" x14ac:dyDescent="0.35">
      <c r="A68" s="25" t="s">
        <v>56</v>
      </c>
      <c r="B68" s="25" t="s">
        <v>31</v>
      </c>
      <c r="D68" s="23">
        <f>'Forshammar-Al2Mg'!D65</f>
        <v>0.54706713537137552</v>
      </c>
      <c r="F68">
        <f t="shared" si="10"/>
        <v>1.8692416626258987</v>
      </c>
      <c r="H68" s="2">
        <v>0.39</v>
      </c>
      <c r="I68" s="2">
        <v>1.6339999999999999</v>
      </c>
      <c r="J68" s="2">
        <f t="shared" si="6"/>
        <v>1.8692416626258987</v>
      </c>
      <c r="L68">
        <v>0.443</v>
      </c>
      <c r="M68">
        <v>1.6080000000000001</v>
      </c>
      <c r="N68" s="2">
        <f t="shared" si="7"/>
        <v>1.8752104013930082</v>
      </c>
    </row>
    <row r="69" spans="1:14" x14ac:dyDescent="0.35">
      <c r="A69" s="25" t="s">
        <v>56</v>
      </c>
      <c r="B69" s="25" t="s">
        <v>49</v>
      </c>
      <c r="D69" s="23">
        <f>'Forshammar-Al2Mg'!D66</f>
        <v>0.50857940615180453</v>
      </c>
      <c r="F69">
        <f t="shared" si="10"/>
        <v>1.8976922280437329</v>
      </c>
      <c r="H69" s="2">
        <v>0.39</v>
      </c>
      <c r="I69" s="2">
        <v>1.6339999999999999</v>
      </c>
      <c r="J69" s="2">
        <f t="shared" si="6"/>
        <v>1.8976922280437329</v>
      </c>
      <c r="L69">
        <v>0.443</v>
      </c>
      <c r="M69">
        <v>1.6080000000000001</v>
      </c>
      <c r="N69" s="2">
        <f t="shared" si="7"/>
        <v>1.9075273257009584</v>
      </c>
    </row>
    <row r="70" spans="1:14" x14ac:dyDescent="0.35">
      <c r="A70" s="25" t="s">
        <v>57</v>
      </c>
      <c r="B70" s="25" t="s">
        <v>16</v>
      </c>
      <c r="C70" t="str">
        <f>'Forshammar-Al2Mg'!C67</f>
        <v>Al</v>
      </c>
      <c r="D70" s="23">
        <f>'Forshammar-Al2Mg'!D67</f>
        <v>0.42821748477161148</v>
      </c>
      <c r="F70">
        <f t="shared" ref="F70:F75" si="11">IF(C$70="Al",J70,N70)</f>
        <v>1.9647683874836961</v>
      </c>
      <c r="H70" s="2">
        <v>0.39</v>
      </c>
      <c r="I70" s="2">
        <v>1.6339999999999999</v>
      </c>
      <c r="J70" s="2">
        <f t="shared" si="6"/>
        <v>1.9647683874836961</v>
      </c>
      <c r="L70">
        <v>0.443</v>
      </c>
      <c r="M70">
        <v>1.6080000000000001</v>
      </c>
      <c r="N70" s="2">
        <f t="shared" si="7"/>
        <v>1.98371896321866</v>
      </c>
    </row>
    <row r="71" spans="1:14" x14ac:dyDescent="0.35">
      <c r="A71" s="25" t="s">
        <v>57</v>
      </c>
      <c r="B71" s="25" t="s">
        <v>13</v>
      </c>
      <c r="D71" s="23">
        <f>'Forshammar-Al2Mg'!D68</f>
        <v>0.55530426073901928</v>
      </c>
      <c r="F71">
        <f t="shared" si="11"/>
        <v>1.863413248182662</v>
      </c>
      <c r="H71" s="2">
        <v>0.39</v>
      </c>
      <c r="I71" s="2">
        <v>1.6339999999999999</v>
      </c>
      <c r="J71" s="2">
        <f t="shared" si="6"/>
        <v>1.863413248182662</v>
      </c>
      <c r="L71">
        <v>0.443</v>
      </c>
      <c r="M71">
        <v>1.6080000000000001</v>
      </c>
      <c r="N71" s="2">
        <f t="shared" si="7"/>
        <v>1.8685899203715879</v>
      </c>
    </row>
    <row r="72" spans="1:14" x14ac:dyDescent="0.35">
      <c r="A72" s="25" t="s">
        <v>57</v>
      </c>
      <c r="B72" s="25" t="s">
        <v>14</v>
      </c>
      <c r="D72" s="23">
        <f>'Forshammar-Al2Mg'!D69</f>
        <v>0.53854280279231548</v>
      </c>
      <c r="F72">
        <f t="shared" si="11"/>
        <v>1.8753664371255714</v>
      </c>
      <c r="H72" s="2">
        <v>0.39</v>
      </c>
      <c r="I72" s="2">
        <v>1.6339999999999999</v>
      </c>
      <c r="J72" s="2">
        <f t="shared" si="6"/>
        <v>1.8753664371255714</v>
      </c>
      <c r="L72">
        <v>0.443</v>
      </c>
      <c r="M72">
        <v>1.6080000000000001</v>
      </c>
      <c r="N72" s="2">
        <f t="shared" si="7"/>
        <v>1.8821675170426364</v>
      </c>
    </row>
    <row r="73" spans="1:14" x14ac:dyDescent="0.35">
      <c r="A73" s="25" t="s">
        <v>57</v>
      </c>
      <c r="B73" s="25" t="s">
        <v>48</v>
      </c>
      <c r="D73" s="23">
        <f>'Forshammar-Al2Mg'!D70</f>
        <v>0.46874505158163876</v>
      </c>
      <c r="F73">
        <f t="shared" si="11"/>
        <v>1.9295015407678393</v>
      </c>
      <c r="H73" s="2">
        <v>0.39</v>
      </c>
      <c r="I73" s="2">
        <v>1.6339999999999999</v>
      </c>
      <c r="J73" s="2">
        <f t="shared" si="6"/>
        <v>1.9295015407678393</v>
      </c>
      <c r="L73">
        <v>0.443</v>
      </c>
      <c r="M73">
        <v>1.6080000000000001</v>
      </c>
      <c r="N73" s="2">
        <f t="shared" si="7"/>
        <v>1.9436594424619305</v>
      </c>
    </row>
    <row r="74" spans="1:14" x14ac:dyDescent="0.35">
      <c r="A74" s="25" t="s">
        <v>57</v>
      </c>
      <c r="B74" s="25" t="s">
        <v>31</v>
      </c>
      <c r="D74" s="23">
        <f>'Forshammar-Al2Mg'!D71</f>
        <v>0.54706713537137552</v>
      </c>
      <c r="F74">
        <f t="shared" si="11"/>
        <v>1.8692416626258987</v>
      </c>
      <c r="H74" s="2">
        <v>0.39</v>
      </c>
      <c r="I74" s="2">
        <v>1.6339999999999999</v>
      </c>
      <c r="J74" s="2">
        <f t="shared" si="6"/>
        <v>1.8692416626258987</v>
      </c>
      <c r="L74">
        <v>0.443</v>
      </c>
      <c r="M74">
        <v>1.6080000000000001</v>
      </c>
      <c r="N74" s="2">
        <f t="shared" si="7"/>
        <v>1.8752104013930082</v>
      </c>
    </row>
    <row r="75" spans="1:14" x14ac:dyDescent="0.35">
      <c r="A75" s="25" t="s">
        <v>57</v>
      </c>
      <c r="B75" s="25" t="s">
        <v>49</v>
      </c>
      <c r="D75" s="23">
        <f>'Forshammar-Al2Mg'!D72</f>
        <v>0.50857940615180453</v>
      </c>
      <c r="F75">
        <f t="shared" si="11"/>
        <v>1.8976922280437329</v>
      </c>
      <c r="H75" s="2">
        <v>0.39</v>
      </c>
      <c r="I75" s="2">
        <v>1.6339999999999999</v>
      </c>
      <c r="J75" s="2">
        <f t="shared" si="6"/>
        <v>1.8976922280437329</v>
      </c>
      <c r="L75">
        <v>0.443</v>
      </c>
      <c r="M75">
        <v>1.6080000000000001</v>
      </c>
      <c r="N75" s="2">
        <f t="shared" si="7"/>
        <v>1.9075273257009584</v>
      </c>
    </row>
    <row r="76" spans="1:14" x14ac:dyDescent="0.35">
      <c r="A76" s="25" t="s">
        <v>58</v>
      </c>
      <c r="B76" s="25" t="s">
        <v>16</v>
      </c>
      <c r="C76" t="s">
        <v>27</v>
      </c>
      <c r="D76" s="23">
        <f>'Forshammar-Al2Mg'!D73</f>
        <v>0.2839220801541476</v>
      </c>
      <c r="F76">
        <f>IF(C$76="Al",J76,N76)</f>
        <v>2.1250316232069881</v>
      </c>
      <c r="H76" s="2">
        <v>0.39</v>
      </c>
      <c r="I76" s="2">
        <v>1.6339999999999999</v>
      </c>
      <c r="J76" s="2">
        <f t="shared" si="6"/>
        <v>2.1250316232069881</v>
      </c>
      <c r="L76">
        <v>0.443</v>
      </c>
      <c r="M76">
        <v>1.6080000000000001</v>
      </c>
      <c r="N76" s="2">
        <f t="shared" si="7"/>
        <v>2.165761561745374</v>
      </c>
    </row>
    <row r="77" spans="1:14" x14ac:dyDescent="0.35">
      <c r="A77" s="25" t="s">
        <v>58</v>
      </c>
      <c r="B77" s="25" t="s">
        <v>13</v>
      </c>
      <c r="D77" s="23">
        <f>'Forshammar-Al2Mg'!D74</f>
        <v>0.36536529266073814</v>
      </c>
      <c r="F77">
        <f t="shared" ref="F77:F81" si="12">IF(C$76="Al",J77,N77)</f>
        <v>2.0266744733824837</v>
      </c>
      <c r="H77" s="2">
        <v>0.39</v>
      </c>
      <c r="I77" s="2">
        <v>1.6339999999999999</v>
      </c>
      <c r="J77" s="2">
        <f t="shared" si="6"/>
        <v>2.0266744733824837</v>
      </c>
      <c r="L77">
        <v>0.443</v>
      </c>
      <c r="M77">
        <v>1.6080000000000001</v>
      </c>
      <c r="N77" s="2">
        <f t="shared" si="7"/>
        <v>2.0540379274575393</v>
      </c>
    </row>
    <row r="78" spans="1:14" x14ac:dyDescent="0.35">
      <c r="A78" s="25" t="s">
        <v>58</v>
      </c>
      <c r="B78" s="25" t="s">
        <v>14</v>
      </c>
      <c r="D78" s="23">
        <f>'Forshammar-Al2Mg'!D75</f>
        <v>0.35465838380316944</v>
      </c>
      <c r="F78">
        <f t="shared" si="12"/>
        <v>2.0382740982643206</v>
      </c>
      <c r="H78" s="2">
        <v>0.39</v>
      </c>
      <c r="I78" s="2">
        <v>1.6339999999999999</v>
      </c>
      <c r="J78" s="2">
        <f t="shared" si="6"/>
        <v>2.0382740982643206</v>
      </c>
      <c r="L78">
        <v>0.443</v>
      </c>
      <c r="M78">
        <v>1.6080000000000001</v>
      </c>
      <c r="N78" s="2">
        <f t="shared" si="7"/>
        <v>2.06721391161819</v>
      </c>
    </row>
    <row r="79" spans="1:14" x14ac:dyDescent="0.35">
      <c r="A79" s="25" t="s">
        <v>58</v>
      </c>
      <c r="B79" s="25" t="s">
        <v>48</v>
      </c>
      <c r="D79" s="23">
        <f>'Forshammar-Al2Mg'!D76</f>
        <v>0.30996298202151712</v>
      </c>
      <c r="F79">
        <f t="shared" si="12"/>
        <v>2.0908079365721459</v>
      </c>
      <c r="H79" s="2">
        <v>0.39</v>
      </c>
      <c r="I79" s="2">
        <v>1.6339999999999999</v>
      </c>
      <c r="J79" s="2">
        <f t="shared" si="6"/>
        <v>2.0908079365721459</v>
      </c>
      <c r="L79">
        <v>0.443</v>
      </c>
      <c r="M79">
        <v>1.6080000000000001</v>
      </c>
      <c r="N79" s="2">
        <f t="shared" si="7"/>
        <v>2.1268869638498993</v>
      </c>
    </row>
    <row r="80" spans="1:14" x14ac:dyDescent="0.35">
      <c r="A80" s="25" t="s">
        <v>58</v>
      </c>
      <c r="B80" s="25" t="s">
        <v>31</v>
      </c>
      <c r="D80" s="23">
        <f>'Forshammar-Al2Mg'!D77</f>
        <v>0.36010478236927446</v>
      </c>
      <c r="F80">
        <f t="shared" si="12"/>
        <v>2.032330488820735</v>
      </c>
      <c r="H80" s="2">
        <v>0.39</v>
      </c>
      <c r="I80" s="2">
        <v>1.6339999999999999</v>
      </c>
      <c r="J80" s="2">
        <f t="shared" si="6"/>
        <v>2.032330488820735</v>
      </c>
      <c r="L80">
        <v>0.443</v>
      </c>
      <c r="M80">
        <v>1.6080000000000001</v>
      </c>
      <c r="N80" s="2">
        <f t="shared" si="7"/>
        <v>2.0604625808912451</v>
      </c>
    </row>
    <row r="81" spans="1:14" x14ac:dyDescent="0.35">
      <c r="A81" s="25" t="s">
        <v>58</v>
      </c>
      <c r="B81" s="25" t="s">
        <v>49</v>
      </c>
      <c r="D81" s="23">
        <f>'Forshammar-Al2Mg'!D78</f>
        <v>0.33549353305859436</v>
      </c>
      <c r="F81">
        <f t="shared" si="12"/>
        <v>2.0599395133328766</v>
      </c>
      <c r="H81" s="2">
        <v>0.39</v>
      </c>
      <c r="I81" s="2">
        <v>1.6339999999999999</v>
      </c>
      <c r="J81" s="2">
        <f t="shared" si="6"/>
        <v>2.0599395133328766</v>
      </c>
      <c r="L81">
        <v>0.443</v>
      </c>
      <c r="M81">
        <v>1.6080000000000001</v>
      </c>
      <c r="N81" s="2">
        <f t="shared" si="7"/>
        <v>2.0918236010422162</v>
      </c>
    </row>
    <row r="82" spans="1:14" x14ac:dyDescent="0.35">
      <c r="A82" s="25" t="s">
        <v>59</v>
      </c>
      <c r="B82" s="25" t="s">
        <v>16</v>
      </c>
      <c r="C82" t="str">
        <f>'Forshammar-Al2Mg'!C79</f>
        <v>Al</v>
      </c>
      <c r="D82" s="23">
        <f>'Forshammar-Al2Mg'!D79</f>
        <v>0.42821748477161148</v>
      </c>
      <c r="F82">
        <f>IF(C$82="Al",J82,N82)</f>
        <v>1.9647683874836961</v>
      </c>
      <c r="H82" s="2">
        <v>0.39</v>
      </c>
      <c r="I82" s="2">
        <v>1.6339999999999999</v>
      </c>
      <c r="J82" s="2">
        <f t="shared" si="6"/>
        <v>1.9647683874836961</v>
      </c>
      <c r="L82">
        <v>0.443</v>
      </c>
      <c r="M82">
        <v>1.6080000000000001</v>
      </c>
      <c r="N82" s="2">
        <f t="shared" si="7"/>
        <v>1.98371896321866</v>
      </c>
    </row>
    <row r="83" spans="1:14" x14ac:dyDescent="0.35">
      <c r="A83" s="25" t="s">
        <v>59</v>
      </c>
      <c r="B83" s="25" t="s">
        <v>13</v>
      </c>
      <c r="D83" s="23">
        <f>'Forshammar-Al2Mg'!D80</f>
        <v>0.55530426073901928</v>
      </c>
      <c r="F83">
        <f t="shared" ref="F83:F87" si="13">IF(C$82="Al",J83,N83)</f>
        <v>1.863413248182662</v>
      </c>
      <c r="H83" s="2">
        <v>0.39</v>
      </c>
      <c r="I83" s="2">
        <v>1.6339999999999999</v>
      </c>
      <c r="J83" s="2">
        <f t="shared" si="6"/>
        <v>1.863413248182662</v>
      </c>
      <c r="L83">
        <v>0.443</v>
      </c>
      <c r="M83">
        <v>1.6080000000000001</v>
      </c>
      <c r="N83" s="2">
        <f t="shared" si="7"/>
        <v>1.8685899203715879</v>
      </c>
    </row>
    <row r="84" spans="1:14" x14ac:dyDescent="0.35">
      <c r="A84" s="25" t="s">
        <v>59</v>
      </c>
      <c r="B84" s="25" t="s">
        <v>14</v>
      </c>
      <c r="D84" s="23">
        <f>'Forshammar-Al2Mg'!D81</f>
        <v>0.53854280279231548</v>
      </c>
      <c r="F84">
        <f t="shared" si="13"/>
        <v>1.8753664371255714</v>
      </c>
      <c r="H84" s="2">
        <v>0.39</v>
      </c>
      <c r="I84" s="2">
        <v>1.6339999999999999</v>
      </c>
      <c r="J84" s="2">
        <f t="shared" si="6"/>
        <v>1.8753664371255714</v>
      </c>
      <c r="L84">
        <v>0.443</v>
      </c>
      <c r="M84">
        <v>1.6080000000000001</v>
      </c>
      <c r="N84" s="2">
        <f t="shared" si="7"/>
        <v>1.8821675170426364</v>
      </c>
    </row>
    <row r="85" spans="1:14" x14ac:dyDescent="0.35">
      <c r="A85" s="25" t="s">
        <v>59</v>
      </c>
      <c r="B85" s="25" t="s">
        <v>48</v>
      </c>
      <c r="D85" s="23">
        <f>'Forshammar-Al2Mg'!D82</f>
        <v>0.46874505158163876</v>
      </c>
      <c r="F85">
        <f t="shared" si="13"/>
        <v>1.9295015407678393</v>
      </c>
      <c r="H85" s="2">
        <v>0.39</v>
      </c>
      <c r="I85" s="2">
        <v>1.6339999999999999</v>
      </c>
      <c r="J85" s="2">
        <f t="shared" si="6"/>
        <v>1.9295015407678393</v>
      </c>
      <c r="L85">
        <v>0.443</v>
      </c>
      <c r="M85">
        <v>1.6080000000000001</v>
      </c>
      <c r="N85" s="2">
        <f t="shared" si="7"/>
        <v>1.9436594424619305</v>
      </c>
    </row>
    <row r="86" spans="1:14" x14ac:dyDescent="0.35">
      <c r="A86" s="25" t="s">
        <v>59</v>
      </c>
      <c r="B86" s="25" t="s">
        <v>31</v>
      </c>
      <c r="D86" s="23">
        <f>'Forshammar-Al2Mg'!D83</f>
        <v>0.54706713537137552</v>
      </c>
      <c r="F86">
        <f t="shared" si="13"/>
        <v>1.8692416626258987</v>
      </c>
      <c r="H86" s="2">
        <v>0.39</v>
      </c>
      <c r="I86" s="2">
        <v>1.6339999999999999</v>
      </c>
      <c r="J86" s="2">
        <f t="shared" si="6"/>
        <v>1.8692416626258987</v>
      </c>
      <c r="L86">
        <v>0.443</v>
      </c>
      <c r="M86">
        <v>1.6080000000000001</v>
      </c>
      <c r="N86" s="2">
        <f t="shared" si="7"/>
        <v>1.8752104013930082</v>
      </c>
    </row>
    <row r="87" spans="1:14" x14ac:dyDescent="0.35">
      <c r="A87" s="25" t="s">
        <v>59</v>
      </c>
      <c r="B87" s="25" t="s">
        <v>49</v>
      </c>
      <c r="D87" s="23">
        <f>'Forshammar-Al2Mg'!D84</f>
        <v>0.50857940615180453</v>
      </c>
      <c r="F87">
        <f t="shared" si="13"/>
        <v>1.8976922280437329</v>
      </c>
      <c r="H87" s="2">
        <v>0.39</v>
      </c>
      <c r="I87" s="2">
        <v>1.6339999999999999</v>
      </c>
      <c r="J87" s="2">
        <f t="shared" si="6"/>
        <v>1.8976922280437329</v>
      </c>
      <c r="L87">
        <v>0.443</v>
      </c>
      <c r="M87">
        <v>1.6080000000000001</v>
      </c>
      <c r="N87" s="2">
        <f t="shared" si="7"/>
        <v>1.9075273257009584</v>
      </c>
    </row>
    <row r="88" spans="1:14" x14ac:dyDescent="0.35">
      <c r="A88" s="25" t="s">
        <v>60</v>
      </c>
      <c r="B88" s="25" t="s">
        <v>16</v>
      </c>
      <c r="C88" t="str">
        <f>'Forshammar-Al2Mg'!C85</f>
        <v>Al</v>
      </c>
      <c r="D88" s="23">
        <f>'Forshammar-Al2Mg'!D85</f>
        <v>0.42821748477161148</v>
      </c>
      <c r="F88">
        <f>IF(C$88="Al",J88,N88)</f>
        <v>1.9647683874836961</v>
      </c>
      <c r="H88" s="2">
        <v>0.39</v>
      </c>
      <c r="I88" s="2">
        <v>1.6339999999999999</v>
      </c>
      <c r="J88" s="2">
        <f t="shared" si="6"/>
        <v>1.9647683874836961</v>
      </c>
      <c r="L88">
        <v>0.443</v>
      </c>
      <c r="M88">
        <v>1.6080000000000001</v>
      </c>
      <c r="N88" s="2">
        <f t="shared" si="7"/>
        <v>1.98371896321866</v>
      </c>
    </row>
    <row r="89" spans="1:14" x14ac:dyDescent="0.35">
      <c r="A89" s="25" t="s">
        <v>60</v>
      </c>
      <c r="B89" s="25" t="s">
        <v>13</v>
      </c>
      <c r="D89" s="23">
        <f>'Forshammar-Al2Mg'!D86</f>
        <v>0.55530426073901928</v>
      </c>
      <c r="F89">
        <f t="shared" ref="F89:F93" si="14">IF(C$88="Al",J89,N89)</f>
        <v>1.863413248182662</v>
      </c>
      <c r="H89" s="2">
        <v>0.39</v>
      </c>
      <c r="I89" s="2">
        <v>1.6339999999999999</v>
      </c>
      <c r="J89" s="2">
        <f t="shared" si="6"/>
        <v>1.863413248182662</v>
      </c>
      <c r="L89">
        <v>0.443</v>
      </c>
      <c r="M89">
        <v>1.6080000000000001</v>
      </c>
      <c r="N89" s="2">
        <f t="shared" si="7"/>
        <v>1.8685899203715879</v>
      </c>
    </row>
    <row r="90" spans="1:14" x14ac:dyDescent="0.35">
      <c r="A90" s="25" t="s">
        <v>60</v>
      </c>
      <c r="B90" s="25" t="s">
        <v>14</v>
      </c>
      <c r="D90" s="23">
        <f>'Forshammar-Al2Mg'!D87</f>
        <v>0.53854280279231548</v>
      </c>
      <c r="F90">
        <f t="shared" si="14"/>
        <v>1.8753664371255714</v>
      </c>
      <c r="H90" s="2">
        <v>0.39</v>
      </c>
      <c r="I90" s="2">
        <v>1.6339999999999999</v>
      </c>
      <c r="J90" s="2">
        <f t="shared" si="6"/>
        <v>1.8753664371255714</v>
      </c>
      <c r="L90">
        <v>0.443</v>
      </c>
      <c r="M90">
        <v>1.6080000000000001</v>
      </c>
      <c r="N90" s="2">
        <f t="shared" si="7"/>
        <v>1.8821675170426364</v>
      </c>
    </row>
    <row r="91" spans="1:14" x14ac:dyDescent="0.35">
      <c r="A91" s="25" t="s">
        <v>60</v>
      </c>
      <c r="B91" s="25" t="s">
        <v>48</v>
      </c>
      <c r="D91" s="23">
        <f>'Forshammar-Al2Mg'!D88</f>
        <v>0.46874505158163876</v>
      </c>
      <c r="F91">
        <f t="shared" si="14"/>
        <v>1.9295015407678393</v>
      </c>
      <c r="H91" s="2">
        <v>0.39</v>
      </c>
      <c r="I91" s="2">
        <v>1.6339999999999999</v>
      </c>
      <c r="J91" s="2">
        <f t="shared" si="6"/>
        <v>1.9295015407678393</v>
      </c>
      <c r="L91">
        <v>0.443</v>
      </c>
      <c r="M91">
        <v>1.6080000000000001</v>
      </c>
      <c r="N91" s="2">
        <f t="shared" si="7"/>
        <v>1.9436594424619305</v>
      </c>
    </row>
    <row r="92" spans="1:14" x14ac:dyDescent="0.35">
      <c r="A92" s="25" t="s">
        <v>60</v>
      </c>
      <c r="B92" s="25" t="s">
        <v>31</v>
      </c>
      <c r="D92" s="23">
        <f>'Forshammar-Al2Mg'!D89</f>
        <v>0.54706713537137552</v>
      </c>
      <c r="F92">
        <f t="shared" si="14"/>
        <v>1.8692416626258987</v>
      </c>
      <c r="H92" s="2">
        <v>0.39</v>
      </c>
      <c r="I92" s="2">
        <v>1.6339999999999999</v>
      </c>
      <c r="J92" s="2">
        <f t="shared" si="6"/>
        <v>1.8692416626258987</v>
      </c>
      <c r="L92">
        <v>0.443</v>
      </c>
      <c r="M92">
        <v>1.6080000000000001</v>
      </c>
      <c r="N92" s="2">
        <f t="shared" si="7"/>
        <v>1.8752104013930082</v>
      </c>
    </row>
    <row r="93" spans="1:14" x14ac:dyDescent="0.35">
      <c r="A93" s="25" t="s">
        <v>60</v>
      </c>
      <c r="B93" s="25" t="s">
        <v>49</v>
      </c>
      <c r="D93" s="23">
        <f>'Forshammar-Al2Mg'!D90</f>
        <v>0.50857940615180453</v>
      </c>
      <c r="F93">
        <f t="shared" si="14"/>
        <v>1.8976922280437329</v>
      </c>
      <c r="H93" s="2">
        <v>0.39</v>
      </c>
      <c r="I93" s="2">
        <v>1.6339999999999999</v>
      </c>
      <c r="J93" s="2">
        <f t="shared" si="6"/>
        <v>1.8976922280437329</v>
      </c>
      <c r="L93">
        <v>0.443</v>
      </c>
      <c r="M93">
        <v>1.6080000000000001</v>
      </c>
      <c r="N93" s="2">
        <f t="shared" si="7"/>
        <v>1.9075273257009584</v>
      </c>
    </row>
    <row r="94" spans="1:14" x14ac:dyDescent="0.35">
      <c r="A94" s="25" t="s">
        <v>61</v>
      </c>
      <c r="B94" s="25" t="s">
        <v>16</v>
      </c>
      <c r="C94" t="s">
        <v>27</v>
      </c>
      <c r="D94" s="23">
        <f>'Forshammar-Al2Mg'!D91</f>
        <v>0.2839220801541476</v>
      </c>
      <c r="F94">
        <f>IF(C$94="Al",J94,N94)</f>
        <v>2.1250316232069881</v>
      </c>
      <c r="H94" s="2">
        <v>0.39</v>
      </c>
      <c r="I94" s="2">
        <v>1.6339999999999999</v>
      </c>
      <c r="J94" s="2">
        <f t="shared" si="6"/>
        <v>2.1250316232069881</v>
      </c>
      <c r="L94">
        <v>0.443</v>
      </c>
      <c r="M94">
        <v>1.6080000000000001</v>
      </c>
      <c r="N94" s="2">
        <f t="shared" si="7"/>
        <v>2.165761561745374</v>
      </c>
    </row>
    <row r="95" spans="1:14" x14ac:dyDescent="0.35">
      <c r="A95" s="25" t="s">
        <v>61</v>
      </c>
      <c r="B95" s="25" t="s">
        <v>13</v>
      </c>
      <c r="D95" s="23">
        <f>'Forshammar-Al2Mg'!D92</f>
        <v>0.36536529266073814</v>
      </c>
      <c r="F95">
        <f t="shared" ref="F95:F99" si="15">IF(C$94="Al",J95,N95)</f>
        <v>2.0266744733824837</v>
      </c>
      <c r="H95" s="2">
        <v>0.39</v>
      </c>
      <c r="I95" s="2">
        <v>1.6339999999999999</v>
      </c>
      <c r="J95" s="2">
        <f t="shared" si="6"/>
        <v>2.0266744733824837</v>
      </c>
      <c r="L95">
        <v>0.443</v>
      </c>
      <c r="M95">
        <v>1.6080000000000001</v>
      </c>
      <c r="N95" s="2">
        <f t="shared" si="7"/>
        <v>2.0540379274575393</v>
      </c>
    </row>
    <row r="96" spans="1:14" x14ac:dyDescent="0.35">
      <c r="A96" s="25" t="s">
        <v>61</v>
      </c>
      <c r="B96" s="25" t="s">
        <v>14</v>
      </c>
      <c r="D96" s="23">
        <f>'Forshammar-Al2Mg'!D93</f>
        <v>0.35465838380316944</v>
      </c>
      <c r="F96">
        <f t="shared" si="15"/>
        <v>2.0382740982643206</v>
      </c>
      <c r="H96" s="2">
        <v>0.39</v>
      </c>
      <c r="I96" s="2">
        <v>1.6339999999999999</v>
      </c>
      <c r="J96" s="2">
        <f t="shared" si="6"/>
        <v>2.0382740982643206</v>
      </c>
      <c r="L96">
        <v>0.443</v>
      </c>
      <c r="M96">
        <v>1.6080000000000001</v>
      </c>
      <c r="N96" s="2">
        <f t="shared" si="7"/>
        <v>2.06721391161819</v>
      </c>
    </row>
    <row r="97" spans="1:14" x14ac:dyDescent="0.35">
      <c r="A97" s="25" t="s">
        <v>61</v>
      </c>
      <c r="B97" s="25" t="s">
        <v>48</v>
      </c>
      <c r="D97" s="23">
        <f>'Forshammar-Al2Mg'!D94</f>
        <v>0.30996298202151712</v>
      </c>
      <c r="F97">
        <f t="shared" si="15"/>
        <v>2.0908079365721459</v>
      </c>
      <c r="H97" s="2">
        <v>0.39</v>
      </c>
      <c r="I97" s="2">
        <v>1.6339999999999999</v>
      </c>
      <c r="J97" s="2">
        <f t="shared" si="6"/>
        <v>2.0908079365721459</v>
      </c>
      <c r="L97">
        <v>0.443</v>
      </c>
      <c r="M97">
        <v>1.6080000000000001</v>
      </c>
      <c r="N97" s="2">
        <f t="shared" si="7"/>
        <v>2.1268869638498993</v>
      </c>
    </row>
    <row r="98" spans="1:14" x14ac:dyDescent="0.35">
      <c r="A98" s="25" t="s">
        <v>61</v>
      </c>
      <c r="B98" s="25" t="s">
        <v>31</v>
      </c>
      <c r="D98" s="23">
        <f>'Forshammar-Al2Mg'!D95</f>
        <v>0.36010478236927446</v>
      </c>
      <c r="F98">
        <f t="shared" si="15"/>
        <v>2.032330488820735</v>
      </c>
      <c r="H98" s="2">
        <v>0.39</v>
      </c>
      <c r="I98" s="2">
        <v>1.6339999999999999</v>
      </c>
      <c r="J98" s="2">
        <f t="shared" si="6"/>
        <v>2.032330488820735</v>
      </c>
      <c r="L98">
        <v>0.443</v>
      </c>
      <c r="M98">
        <v>1.6080000000000001</v>
      </c>
      <c r="N98" s="2">
        <f t="shared" si="7"/>
        <v>2.0604625808912451</v>
      </c>
    </row>
    <row r="99" spans="1:14" x14ac:dyDescent="0.35">
      <c r="A99" s="25" t="s">
        <v>61</v>
      </c>
      <c r="B99" s="25" t="s">
        <v>49</v>
      </c>
      <c r="D99" s="23">
        <f>'Forshammar-Al2Mg'!D96</f>
        <v>0.33549353305859436</v>
      </c>
      <c r="F99">
        <f t="shared" si="15"/>
        <v>2.0599395133328766</v>
      </c>
      <c r="H99" s="2">
        <v>0.39</v>
      </c>
      <c r="I99" s="2">
        <v>1.6339999999999999</v>
      </c>
      <c r="J99" s="2">
        <f t="shared" si="6"/>
        <v>2.0599395133328766</v>
      </c>
      <c r="L99">
        <v>0.443</v>
      </c>
      <c r="M99">
        <v>1.6080000000000001</v>
      </c>
      <c r="N99" s="2">
        <f t="shared" si="7"/>
        <v>2.0918236010422162</v>
      </c>
    </row>
    <row r="100" spans="1:14" x14ac:dyDescent="0.35">
      <c r="A100" s="25" t="s">
        <v>62</v>
      </c>
      <c r="B100" s="25" t="s">
        <v>16</v>
      </c>
      <c r="C100" t="str">
        <f>'Forshammar-Al2Mg'!C97</f>
        <v>Al</v>
      </c>
      <c r="D100" s="23">
        <f>'Forshammar-Al2Mg'!D97</f>
        <v>0.42821748477161148</v>
      </c>
      <c r="F100">
        <f>IF(C$100="Al",J100,N100)</f>
        <v>1.9647683874836961</v>
      </c>
      <c r="H100" s="2">
        <v>0.39</v>
      </c>
      <c r="I100" s="2">
        <v>1.6339999999999999</v>
      </c>
      <c r="J100" s="2">
        <f t="shared" si="6"/>
        <v>1.9647683874836961</v>
      </c>
      <c r="L100">
        <v>0.443</v>
      </c>
      <c r="M100">
        <v>1.6080000000000001</v>
      </c>
      <c r="N100" s="2">
        <f t="shared" si="7"/>
        <v>1.98371896321866</v>
      </c>
    </row>
    <row r="101" spans="1:14" x14ac:dyDescent="0.35">
      <c r="A101" s="25" t="s">
        <v>62</v>
      </c>
      <c r="B101" s="25" t="s">
        <v>13</v>
      </c>
      <c r="D101" s="23">
        <f>'Forshammar-Al2Mg'!D98</f>
        <v>0.55530426073901928</v>
      </c>
      <c r="F101">
        <f t="shared" ref="F101:F105" si="16">IF(C$100="Al",J101,N101)</f>
        <v>1.863413248182662</v>
      </c>
      <c r="H101" s="2">
        <v>0.39</v>
      </c>
      <c r="I101" s="2">
        <v>1.6339999999999999</v>
      </c>
      <c r="J101" s="2">
        <f t="shared" si="6"/>
        <v>1.863413248182662</v>
      </c>
      <c r="L101">
        <v>0.443</v>
      </c>
      <c r="M101">
        <v>1.6080000000000001</v>
      </c>
      <c r="N101" s="2">
        <f t="shared" si="7"/>
        <v>1.8685899203715879</v>
      </c>
    </row>
    <row r="102" spans="1:14" x14ac:dyDescent="0.35">
      <c r="A102" s="25" t="s">
        <v>62</v>
      </c>
      <c r="B102" s="25" t="s">
        <v>14</v>
      </c>
      <c r="D102" s="23">
        <f>'Forshammar-Al2Mg'!D99</f>
        <v>0.53854280279231548</v>
      </c>
      <c r="F102">
        <f t="shared" si="16"/>
        <v>1.8753664371255714</v>
      </c>
      <c r="H102" s="2">
        <v>0.39</v>
      </c>
      <c r="I102" s="2">
        <v>1.6339999999999999</v>
      </c>
      <c r="J102" s="2">
        <f t="shared" si="6"/>
        <v>1.8753664371255714</v>
      </c>
      <c r="L102">
        <v>0.443</v>
      </c>
      <c r="M102">
        <v>1.6080000000000001</v>
      </c>
      <c r="N102" s="2">
        <f t="shared" si="7"/>
        <v>1.8821675170426364</v>
      </c>
    </row>
    <row r="103" spans="1:14" x14ac:dyDescent="0.35">
      <c r="A103" s="25" t="s">
        <v>62</v>
      </c>
      <c r="B103" s="25" t="s">
        <v>48</v>
      </c>
      <c r="D103" s="23">
        <f>'Forshammar-Al2Mg'!D100</f>
        <v>0.46874505158163876</v>
      </c>
      <c r="F103">
        <f t="shared" si="16"/>
        <v>1.9295015407678393</v>
      </c>
      <c r="H103" s="2">
        <v>0.39</v>
      </c>
      <c r="I103" s="2">
        <v>1.6339999999999999</v>
      </c>
      <c r="J103" s="2">
        <f t="shared" si="6"/>
        <v>1.9295015407678393</v>
      </c>
      <c r="L103">
        <v>0.443</v>
      </c>
      <c r="M103">
        <v>1.6080000000000001</v>
      </c>
      <c r="N103" s="2">
        <f t="shared" si="7"/>
        <v>1.9436594424619305</v>
      </c>
    </row>
    <row r="104" spans="1:14" x14ac:dyDescent="0.35">
      <c r="A104" s="25" t="s">
        <v>62</v>
      </c>
      <c r="B104" s="25" t="s">
        <v>31</v>
      </c>
      <c r="D104" s="23">
        <f>'Forshammar-Al2Mg'!D101</f>
        <v>0.54706713537137552</v>
      </c>
      <c r="F104">
        <f t="shared" si="16"/>
        <v>1.8692416626258987</v>
      </c>
      <c r="H104" s="2">
        <v>0.39</v>
      </c>
      <c r="I104" s="2">
        <v>1.6339999999999999</v>
      </c>
      <c r="J104" s="2">
        <f t="shared" si="6"/>
        <v>1.8692416626258987</v>
      </c>
      <c r="L104">
        <v>0.443</v>
      </c>
      <c r="M104">
        <v>1.6080000000000001</v>
      </c>
      <c r="N104" s="2">
        <f t="shared" si="7"/>
        <v>1.8752104013930082</v>
      </c>
    </row>
    <row r="105" spans="1:14" x14ac:dyDescent="0.35">
      <c r="A105" s="25" t="s">
        <v>62</v>
      </c>
      <c r="B105" s="25" t="s">
        <v>49</v>
      </c>
      <c r="D105" s="23">
        <f>'Forshammar-Al2Mg'!D102</f>
        <v>0.50857940615180453</v>
      </c>
      <c r="F105">
        <f t="shared" si="16"/>
        <v>1.8976922280437329</v>
      </c>
      <c r="H105" s="2">
        <v>0.39</v>
      </c>
      <c r="I105" s="2">
        <v>1.6339999999999999</v>
      </c>
      <c r="J105" s="2">
        <f t="shared" si="6"/>
        <v>1.8976922280437329</v>
      </c>
      <c r="L105">
        <v>0.443</v>
      </c>
      <c r="M105">
        <v>1.6080000000000001</v>
      </c>
      <c r="N105" s="2">
        <f t="shared" si="7"/>
        <v>1.9075273257009584</v>
      </c>
    </row>
    <row r="106" spans="1:14" x14ac:dyDescent="0.35">
      <c r="A106" s="25" t="s">
        <v>63</v>
      </c>
      <c r="B106" s="25" t="s">
        <v>16</v>
      </c>
      <c r="C106" t="str">
        <f>'Forshammar-Al2Mg'!C103</f>
        <v>Al</v>
      </c>
      <c r="D106" s="23">
        <f>'Forshammar-Al2Mg'!D103</f>
        <v>0.42821748477161148</v>
      </c>
      <c r="F106">
        <f>IF(C$106="Al",J106,N106)</f>
        <v>1.9647683874836961</v>
      </c>
      <c r="H106" s="2">
        <v>0.39</v>
      </c>
      <c r="I106" s="2">
        <v>1.6339999999999999</v>
      </c>
      <c r="J106" s="2">
        <f t="shared" si="6"/>
        <v>1.9647683874836961</v>
      </c>
      <c r="L106">
        <v>0.443</v>
      </c>
      <c r="M106">
        <v>1.6080000000000001</v>
      </c>
      <c r="N106" s="2">
        <f t="shared" si="7"/>
        <v>1.98371896321866</v>
      </c>
    </row>
    <row r="107" spans="1:14" x14ac:dyDescent="0.35">
      <c r="A107" s="25" t="s">
        <v>63</v>
      </c>
      <c r="B107" s="25" t="s">
        <v>13</v>
      </c>
      <c r="D107" s="23">
        <f>'Forshammar-Al2Mg'!D104</f>
        <v>0.55530426073901928</v>
      </c>
      <c r="F107">
        <f t="shared" ref="F107:F111" si="17">IF(C$106="Al",J107,N107)</f>
        <v>1.863413248182662</v>
      </c>
      <c r="H107" s="2">
        <v>0.39</v>
      </c>
      <c r="I107" s="2">
        <v>1.6339999999999999</v>
      </c>
      <c r="J107" s="2">
        <f t="shared" si="6"/>
        <v>1.863413248182662</v>
      </c>
      <c r="L107">
        <v>0.443</v>
      </c>
      <c r="M107">
        <v>1.6080000000000001</v>
      </c>
      <c r="N107" s="2">
        <f t="shared" si="7"/>
        <v>1.8685899203715879</v>
      </c>
    </row>
    <row r="108" spans="1:14" x14ac:dyDescent="0.35">
      <c r="A108" s="25" t="s">
        <v>63</v>
      </c>
      <c r="B108" s="25" t="s">
        <v>14</v>
      </c>
      <c r="D108" s="23">
        <f>'Forshammar-Al2Mg'!D105</f>
        <v>0.53854280279231548</v>
      </c>
      <c r="F108">
        <f t="shared" si="17"/>
        <v>1.8753664371255714</v>
      </c>
      <c r="H108" s="2">
        <v>0.39</v>
      </c>
      <c r="I108" s="2">
        <v>1.6339999999999999</v>
      </c>
      <c r="J108" s="2">
        <f t="shared" si="6"/>
        <v>1.8753664371255714</v>
      </c>
      <c r="L108">
        <v>0.443</v>
      </c>
      <c r="M108">
        <v>1.6080000000000001</v>
      </c>
      <c r="N108" s="2">
        <f t="shared" si="7"/>
        <v>1.8821675170426364</v>
      </c>
    </row>
    <row r="109" spans="1:14" x14ac:dyDescent="0.35">
      <c r="A109" s="25" t="s">
        <v>63</v>
      </c>
      <c r="B109" s="25" t="s">
        <v>48</v>
      </c>
      <c r="D109" s="23">
        <f>'Forshammar-Al2Mg'!D106</f>
        <v>0.46874505158163876</v>
      </c>
      <c r="F109">
        <f t="shared" si="17"/>
        <v>1.9295015407678393</v>
      </c>
      <c r="H109" s="2">
        <v>0.39</v>
      </c>
      <c r="I109" s="2">
        <v>1.6339999999999999</v>
      </c>
      <c r="J109" s="2">
        <f t="shared" si="6"/>
        <v>1.9295015407678393</v>
      </c>
      <c r="L109">
        <v>0.443</v>
      </c>
      <c r="M109">
        <v>1.6080000000000001</v>
      </c>
      <c r="N109" s="2">
        <f t="shared" si="7"/>
        <v>1.9436594424619305</v>
      </c>
    </row>
    <row r="110" spans="1:14" x14ac:dyDescent="0.35">
      <c r="A110" s="25" t="s">
        <v>63</v>
      </c>
      <c r="B110" s="25" t="s">
        <v>31</v>
      </c>
      <c r="D110" s="23">
        <f>'Forshammar-Al2Mg'!D107</f>
        <v>0.54706713537137552</v>
      </c>
      <c r="F110">
        <f t="shared" si="17"/>
        <v>1.8692416626258987</v>
      </c>
      <c r="H110" s="2">
        <v>0.39</v>
      </c>
      <c r="I110" s="2">
        <v>1.6339999999999999</v>
      </c>
      <c r="J110" s="2">
        <f t="shared" si="6"/>
        <v>1.8692416626258987</v>
      </c>
      <c r="L110">
        <v>0.443</v>
      </c>
      <c r="M110">
        <v>1.6080000000000001</v>
      </c>
      <c r="N110" s="2">
        <f t="shared" si="7"/>
        <v>1.8752104013930082</v>
      </c>
    </row>
    <row r="111" spans="1:14" x14ac:dyDescent="0.35">
      <c r="A111" s="25" t="s">
        <v>63</v>
      </c>
      <c r="B111" s="25" t="s">
        <v>49</v>
      </c>
      <c r="D111" s="23">
        <f>'Forshammar-Al2Mg'!D108</f>
        <v>0.50857940615180453</v>
      </c>
      <c r="F111">
        <f t="shared" si="17"/>
        <v>1.8976922280437329</v>
      </c>
      <c r="H111" s="2">
        <v>0.39</v>
      </c>
      <c r="I111" s="2">
        <v>1.6339999999999999</v>
      </c>
      <c r="J111" s="2">
        <f t="shared" ref="J111:J153" si="18">I111-(H111*LN(D111))</f>
        <v>1.8976922280437329</v>
      </c>
      <c r="L111">
        <v>0.443</v>
      </c>
      <c r="M111">
        <v>1.6080000000000001</v>
      </c>
      <c r="N111" s="2">
        <f t="shared" ref="N111:N153" si="19">M111-(L111*LN(D111))</f>
        <v>1.9075273257009584</v>
      </c>
    </row>
    <row r="112" spans="1:14" x14ac:dyDescent="0.35">
      <c r="A112" s="25" t="s">
        <v>64</v>
      </c>
      <c r="B112" s="25" t="s">
        <v>16</v>
      </c>
      <c r="C112" t="s">
        <v>27</v>
      </c>
      <c r="D112" s="23">
        <f>'Forshammar-Al2Mg'!D109</f>
        <v>0.2839220801541476</v>
      </c>
      <c r="F112">
        <f>IF(C$112="Al",J112,N112)</f>
        <v>2.1250316232069881</v>
      </c>
      <c r="H112" s="2">
        <v>0.39</v>
      </c>
      <c r="I112" s="2">
        <v>1.6339999999999999</v>
      </c>
      <c r="J112" s="2">
        <f t="shared" si="18"/>
        <v>2.1250316232069881</v>
      </c>
      <c r="L112">
        <v>0.443</v>
      </c>
      <c r="M112">
        <v>1.6080000000000001</v>
      </c>
      <c r="N112" s="2">
        <f t="shared" si="19"/>
        <v>2.165761561745374</v>
      </c>
    </row>
    <row r="113" spans="1:14" x14ac:dyDescent="0.35">
      <c r="A113" s="25" t="s">
        <v>64</v>
      </c>
      <c r="B113" s="25" t="s">
        <v>13</v>
      </c>
      <c r="D113" s="23">
        <f>'Forshammar-Al2Mg'!D110</f>
        <v>0.36536529266073814</v>
      </c>
      <c r="F113">
        <f t="shared" ref="F113:F117" si="20">IF(C$112="Al",J113,N113)</f>
        <v>2.0266744733824837</v>
      </c>
      <c r="H113" s="2">
        <v>0.39</v>
      </c>
      <c r="I113" s="2">
        <v>1.6339999999999999</v>
      </c>
      <c r="J113" s="2">
        <f t="shared" si="18"/>
        <v>2.0266744733824837</v>
      </c>
      <c r="L113">
        <v>0.443</v>
      </c>
      <c r="M113">
        <v>1.6080000000000001</v>
      </c>
      <c r="N113" s="2">
        <f t="shared" si="19"/>
        <v>2.0540379274575393</v>
      </c>
    </row>
    <row r="114" spans="1:14" x14ac:dyDescent="0.35">
      <c r="A114" s="25" t="s">
        <v>64</v>
      </c>
      <c r="B114" s="25" t="s">
        <v>14</v>
      </c>
      <c r="D114" s="23">
        <f>'Forshammar-Al2Mg'!D111</f>
        <v>0.35465838380316944</v>
      </c>
      <c r="F114">
        <f t="shared" si="20"/>
        <v>2.0382740982643206</v>
      </c>
      <c r="H114" s="2">
        <v>0.39</v>
      </c>
      <c r="I114" s="2">
        <v>1.6339999999999999</v>
      </c>
      <c r="J114" s="2">
        <f t="shared" si="18"/>
        <v>2.0382740982643206</v>
      </c>
      <c r="L114">
        <v>0.443</v>
      </c>
      <c r="M114">
        <v>1.6080000000000001</v>
      </c>
      <c r="N114" s="2">
        <f t="shared" si="19"/>
        <v>2.06721391161819</v>
      </c>
    </row>
    <row r="115" spans="1:14" x14ac:dyDescent="0.35">
      <c r="A115" s="25" t="s">
        <v>64</v>
      </c>
      <c r="B115" s="25" t="s">
        <v>48</v>
      </c>
      <c r="D115" s="23">
        <f>'Forshammar-Al2Mg'!D112</f>
        <v>0.30996298202151712</v>
      </c>
      <c r="F115">
        <f t="shared" si="20"/>
        <v>2.0908079365721459</v>
      </c>
      <c r="H115" s="2">
        <v>0.39</v>
      </c>
      <c r="I115" s="2">
        <v>1.6339999999999999</v>
      </c>
      <c r="J115" s="2">
        <f t="shared" si="18"/>
        <v>2.0908079365721459</v>
      </c>
      <c r="L115">
        <v>0.443</v>
      </c>
      <c r="M115">
        <v>1.6080000000000001</v>
      </c>
      <c r="N115" s="2">
        <f t="shared" si="19"/>
        <v>2.1268869638498993</v>
      </c>
    </row>
    <row r="116" spans="1:14" x14ac:dyDescent="0.35">
      <c r="A116" s="25" t="s">
        <v>64</v>
      </c>
      <c r="B116" s="25" t="s">
        <v>31</v>
      </c>
      <c r="D116" s="23">
        <f>'Forshammar-Al2Mg'!D113</f>
        <v>0.36010478236927446</v>
      </c>
      <c r="F116">
        <f t="shared" si="20"/>
        <v>2.032330488820735</v>
      </c>
      <c r="H116" s="2">
        <v>0.39</v>
      </c>
      <c r="I116" s="2">
        <v>1.6339999999999999</v>
      </c>
      <c r="J116" s="2">
        <f t="shared" si="18"/>
        <v>2.032330488820735</v>
      </c>
      <c r="L116">
        <v>0.443</v>
      </c>
      <c r="M116">
        <v>1.6080000000000001</v>
      </c>
      <c r="N116" s="2">
        <f t="shared" si="19"/>
        <v>2.0604625808912451</v>
      </c>
    </row>
    <row r="117" spans="1:14" x14ac:dyDescent="0.35">
      <c r="A117" s="25" t="s">
        <v>64</v>
      </c>
      <c r="B117" s="25" t="s">
        <v>49</v>
      </c>
      <c r="D117" s="23">
        <f>'Forshammar-Al2Mg'!D114</f>
        <v>0.33549353305859436</v>
      </c>
      <c r="F117">
        <f t="shared" si="20"/>
        <v>2.0599395133328766</v>
      </c>
      <c r="H117" s="2">
        <v>0.39</v>
      </c>
      <c r="I117" s="2">
        <v>1.6339999999999999</v>
      </c>
      <c r="J117" s="2">
        <f t="shared" si="18"/>
        <v>2.0599395133328766</v>
      </c>
      <c r="L117">
        <v>0.443</v>
      </c>
      <c r="M117">
        <v>1.6080000000000001</v>
      </c>
      <c r="N117" s="2">
        <f t="shared" si="19"/>
        <v>2.0918236010422162</v>
      </c>
    </row>
    <row r="118" spans="1:14" x14ac:dyDescent="0.35">
      <c r="A118" s="25" t="s">
        <v>65</v>
      </c>
      <c r="B118" s="25" t="s">
        <v>16</v>
      </c>
      <c r="C118" t="str">
        <f>'Forshammar-Al2Mg'!C115</f>
        <v>Al</v>
      </c>
      <c r="D118" s="23">
        <f>'Forshammar-Al2Mg'!D115</f>
        <v>0.42821748477161148</v>
      </c>
      <c r="F118">
        <f>IF(C$118="Al",J118,N118)</f>
        <v>1.9647683874836961</v>
      </c>
      <c r="H118" s="2">
        <v>0.39</v>
      </c>
      <c r="I118" s="2">
        <v>1.6339999999999999</v>
      </c>
      <c r="J118" s="2">
        <f t="shared" si="18"/>
        <v>1.9647683874836961</v>
      </c>
      <c r="L118">
        <v>0.443</v>
      </c>
      <c r="M118">
        <v>1.6080000000000001</v>
      </c>
      <c r="N118" s="2">
        <f t="shared" si="19"/>
        <v>1.98371896321866</v>
      </c>
    </row>
    <row r="119" spans="1:14" x14ac:dyDescent="0.35">
      <c r="A119" s="25" t="s">
        <v>65</v>
      </c>
      <c r="B119" s="25" t="s">
        <v>13</v>
      </c>
      <c r="D119" s="23">
        <f>'Forshammar-Al2Mg'!D116</f>
        <v>0.55530426073901928</v>
      </c>
      <c r="F119">
        <f t="shared" ref="F119:F123" si="21">IF(C$118="Al",J119,N119)</f>
        <v>1.863413248182662</v>
      </c>
      <c r="H119" s="2">
        <v>0.39</v>
      </c>
      <c r="I119" s="2">
        <v>1.6339999999999999</v>
      </c>
      <c r="J119" s="2">
        <f t="shared" si="18"/>
        <v>1.863413248182662</v>
      </c>
      <c r="L119">
        <v>0.443</v>
      </c>
      <c r="M119">
        <v>1.6080000000000001</v>
      </c>
      <c r="N119" s="2">
        <f t="shared" si="19"/>
        <v>1.8685899203715879</v>
      </c>
    </row>
    <row r="120" spans="1:14" x14ac:dyDescent="0.35">
      <c r="A120" s="25" t="s">
        <v>65</v>
      </c>
      <c r="B120" s="25" t="s">
        <v>14</v>
      </c>
      <c r="D120" s="23">
        <f>'Forshammar-Al2Mg'!D117</f>
        <v>0.53854280279231548</v>
      </c>
      <c r="F120">
        <f t="shared" si="21"/>
        <v>1.8753664371255714</v>
      </c>
      <c r="H120" s="2">
        <v>0.39</v>
      </c>
      <c r="I120" s="2">
        <v>1.6339999999999999</v>
      </c>
      <c r="J120" s="2">
        <f t="shared" si="18"/>
        <v>1.8753664371255714</v>
      </c>
      <c r="L120">
        <v>0.443</v>
      </c>
      <c r="M120">
        <v>1.6080000000000001</v>
      </c>
      <c r="N120" s="2">
        <f t="shared" si="19"/>
        <v>1.8821675170426364</v>
      </c>
    </row>
    <row r="121" spans="1:14" x14ac:dyDescent="0.35">
      <c r="A121" s="25" t="s">
        <v>65</v>
      </c>
      <c r="B121" s="25" t="s">
        <v>48</v>
      </c>
      <c r="D121" s="23">
        <f>'Forshammar-Al2Mg'!D118</f>
        <v>0.46874505158163876</v>
      </c>
      <c r="F121">
        <f t="shared" si="21"/>
        <v>1.9295015407678393</v>
      </c>
      <c r="H121" s="2">
        <v>0.39</v>
      </c>
      <c r="I121" s="2">
        <v>1.6339999999999999</v>
      </c>
      <c r="J121" s="2">
        <f t="shared" si="18"/>
        <v>1.9295015407678393</v>
      </c>
      <c r="L121">
        <v>0.443</v>
      </c>
      <c r="M121">
        <v>1.6080000000000001</v>
      </c>
      <c r="N121" s="2">
        <f t="shared" si="19"/>
        <v>1.9436594424619305</v>
      </c>
    </row>
    <row r="122" spans="1:14" x14ac:dyDescent="0.35">
      <c r="A122" s="25" t="s">
        <v>65</v>
      </c>
      <c r="B122" s="25" t="s">
        <v>31</v>
      </c>
      <c r="D122" s="23">
        <f>'Forshammar-Al2Mg'!D119</f>
        <v>0.54706713537137552</v>
      </c>
      <c r="F122">
        <f t="shared" si="21"/>
        <v>1.8692416626258987</v>
      </c>
      <c r="H122" s="2">
        <v>0.39</v>
      </c>
      <c r="I122" s="2">
        <v>1.6339999999999999</v>
      </c>
      <c r="J122" s="2">
        <f t="shared" si="18"/>
        <v>1.8692416626258987</v>
      </c>
      <c r="L122">
        <v>0.443</v>
      </c>
      <c r="M122">
        <v>1.6080000000000001</v>
      </c>
      <c r="N122" s="2">
        <f t="shared" si="19"/>
        <v>1.8752104013930082</v>
      </c>
    </row>
    <row r="123" spans="1:14" x14ac:dyDescent="0.35">
      <c r="A123" s="25" t="s">
        <v>65</v>
      </c>
      <c r="B123" s="25" t="s">
        <v>49</v>
      </c>
      <c r="D123" s="23">
        <f>'Forshammar-Al2Mg'!D120</f>
        <v>0.50857940615180453</v>
      </c>
      <c r="F123">
        <f t="shared" si="21"/>
        <v>1.8976922280437329</v>
      </c>
      <c r="H123" s="2">
        <v>0.39</v>
      </c>
      <c r="I123" s="2">
        <v>1.6339999999999999</v>
      </c>
      <c r="J123" s="2">
        <f t="shared" si="18"/>
        <v>1.8976922280437329</v>
      </c>
      <c r="L123">
        <v>0.443</v>
      </c>
      <c r="M123">
        <v>1.6080000000000001</v>
      </c>
      <c r="N123" s="2">
        <f t="shared" si="19"/>
        <v>1.9075273257009584</v>
      </c>
    </row>
    <row r="124" spans="1:14" x14ac:dyDescent="0.35">
      <c r="A124" s="25" t="s">
        <v>66</v>
      </c>
      <c r="B124" s="25" t="s">
        <v>16</v>
      </c>
      <c r="C124" t="str">
        <f>'Forshammar-Al2Mg'!C121</f>
        <v>Al</v>
      </c>
      <c r="D124" s="23">
        <f>'Forshammar-Al2Mg'!D121</f>
        <v>0.42821748477161148</v>
      </c>
      <c r="F124">
        <f>IF(C$124="Al",J124,N124)</f>
        <v>1.9647683874836961</v>
      </c>
      <c r="H124" s="2">
        <v>0.39</v>
      </c>
      <c r="I124" s="2">
        <v>1.6339999999999999</v>
      </c>
      <c r="J124" s="2">
        <f t="shared" si="18"/>
        <v>1.9647683874836961</v>
      </c>
      <c r="L124">
        <v>0.443</v>
      </c>
      <c r="M124">
        <v>1.6080000000000001</v>
      </c>
      <c r="N124" s="2">
        <f t="shared" si="19"/>
        <v>1.98371896321866</v>
      </c>
    </row>
    <row r="125" spans="1:14" x14ac:dyDescent="0.35">
      <c r="A125" s="25" t="s">
        <v>66</v>
      </c>
      <c r="B125" s="25" t="s">
        <v>13</v>
      </c>
      <c r="D125" s="23">
        <f>'Forshammar-Al2Mg'!D122</f>
        <v>0.55530426073901928</v>
      </c>
      <c r="F125">
        <f t="shared" ref="F125:F129" si="22">IF(C$124="Al",J125,N125)</f>
        <v>1.863413248182662</v>
      </c>
      <c r="H125" s="2">
        <v>0.39</v>
      </c>
      <c r="I125" s="2">
        <v>1.6339999999999999</v>
      </c>
      <c r="J125" s="2">
        <f t="shared" si="18"/>
        <v>1.863413248182662</v>
      </c>
      <c r="L125">
        <v>0.443</v>
      </c>
      <c r="M125">
        <v>1.6080000000000001</v>
      </c>
      <c r="N125" s="2">
        <f t="shared" si="19"/>
        <v>1.8685899203715879</v>
      </c>
    </row>
    <row r="126" spans="1:14" x14ac:dyDescent="0.35">
      <c r="A126" s="25" t="s">
        <v>66</v>
      </c>
      <c r="B126" s="25" t="s">
        <v>14</v>
      </c>
      <c r="D126" s="23">
        <f>'Forshammar-Al2Mg'!D123</f>
        <v>0.53854280279231548</v>
      </c>
      <c r="F126">
        <f t="shared" si="22"/>
        <v>1.8753664371255714</v>
      </c>
      <c r="H126" s="2">
        <v>0.39</v>
      </c>
      <c r="I126" s="2">
        <v>1.6339999999999999</v>
      </c>
      <c r="J126" s="2">
        <f t="shared" si="18"/>
        <v>1.8753664371255714</v>
      </c>
      <c r="L126">
        <v>0.443</v>
      </c>
      <c r="M126">
        <v>1.6080000000000001</v>
      </c>
      <c r="N126" s="2">
        <f t="shared" si="19"/>
        <v>1.8821675170426364</v>
      </c>
    </row>
    <row r="127" spans="1:14" x14ac:dyDescent="0.35">
      <c r="A127" s="25" t="s">
        <v>66</v>
      </c>
      <c r="B127" s="25" t="s">
        <v>48</v>
      </c>
      <c r="D127" s="23">
        <f>'Forshammar-Al2Mg'!D124</f>
        <v>0.46874505158163876</v>
      </c>
      <c r="F127">
        <f t="shared" si="22"/>
        <v>1.9295015407678393</v>
      </c>
      <c r="H127" s="2">
        <v>0.39</v>
      </c>
      <c r="I127" s="2">
        <v>1.6339999999999999</v>
      </c>
      <c r="J127" s="2">
        <f t="shared" si="18"/>
        <v>1.9295015407678393</v>
      </c>
      <c r="L127">
        <v>0.443</v>
      </c>
      <c r="M127">
        <v>1.6080000000000001</v>
      </c>
      <c r="N127" s="2">
        <f t="shared" si="19"/>
        <v>1.9436594424619305</v>
      </c>
    </row>
    <row r="128" spans="1:14" x14ac:dyDescent="0.35">
      <c r="A128" s="25" t="s">
        <v>66</v>
      </c>
      <c r="B128" s="25" t="s">
        <v>31</v>
      </c>
      <c r="D128" s="23">
        <f>'Forshammar-Al2Mg'!D125</f>
        <v>0.54706713537137552</v>
      </c>
      <c r="F128">
        <f t="shared" si="22"/>
        <v>1.8692416626258987</v>
      </c>
      <c r="H128" s="2">
        <v>0.39</v>
      </c>
      <c r="I128" s="2">
        <v>1.6339999999999999</v>
      </c>
      <c r="J128" s="2">
        <f t="shared" si="18"/>
        <v>1.8692416626258987</v>
      </c>
      <c r="L128">
        <v>0.443</v>
      </c>
      <c r="M128">
        <v>1.6080000000000001</v>
      </c>
      <c r="N128" s="2">
        <f t="shared" si="19"/>
        <v>1.8752104013930082</v>
      </c>
    </row>
    <row r="129" spans="1:14" x14ac:dyDescent="0.35">
      <c r="A129" s="25" t="s">
        <v>66</v>
      </c>
      <c r="B129" s="25" t="s">
        <v>49</v>
      </c>
      <c r="D129" s="23">
        <f>'Forshammar-Al2Mg'!D126</f>
        <v>0.50857940615180453</v>
      </c>
      <c r="F129">
        <f t="shared" si="22"/>
        <v>1.8976922280437329</v>
      </c>
      <c r="H129" s="2">
        <v>0.39</v>
      </c>
      <c r="I129" s="2">
        <v>1.6339999999999999</v>
      </c>
      <c r="J129" s="2">
        <f t="shared" si="18"/>
        <v>1.8976922280437329</v>
      </c>
      <c r="L129">
        <v>0.443</v>
      </c>
      <c r="M129">
        <v>1.6080000000000001</v>
      </c>
      <c r="N129" s="2">
        <f t="shared" si="19"/>
        <v>1.9075273257009584</v>
      </c>
    </row>
    <row r="130" spans="1:14" x14ac:dyDescent="0.35">
      <c r="A130" s="25" t="s">
        <v>67</v>
      </c>
      <c r="B130" s="25" t="s">
        <v>16</v>
      </c>
      <c r="C130" t="str">
        <f>'Forshammar-Al2Mg'!C127</f>
        <v>Al</v>
      </c>
      <c r="D130" s="23">
        <f>'Forshammar-Al2Mg'!D127</f>
        <v>0.42821748477161148</v>
      </c>
      <c r="F130">
        <f>IF(C$130="Al",J130,N130)</f>
        <v>1.9647683874836961</v>
      </c>
      <c r="H130" s="2">
        <v>0.39</v>
      </c>
      <c r="I130" s="2">
        <v>1.6339999999999999</v>
      </c>
      <c r="J130" s="2">
        <f t="shared" si="18"/>
        <v>1.9647683874836961</v>
      </c>
      <c r="L130">
        <v>0.443</v>
      </c>
      <c r="M130">
        <v>1.6080000000000001</v>
      </c>
      <c r="N130" s="2">
        <f t="shared" si="19"/>
        <v>1.98371896321866</v>
      </c>
    </row>
    <row r="131" spans="1:14" x14ac:dyDescent="0.35">
      <c r="A131" s="25" t="s">
        <v>67</v>
      </c>
      <c r="B131" s="25" t="s">
        <v>13</v>
      </c>
      <c r="D131" s="23">
        <f>'Forshammar-Al2Mg'!D128</f>
        <v>0.55530426073901928</v>
      </c>
      <c r="F131">
        <f t="shared" ref="F131:F135" si="23">IF(C$130="Al",J131,N131)</f>
        <v>1.863413248182662</v>
      </c>
      <c r="H131" s="2">
        <v>0.39</v>
      </c>
      <c r="I131" s="2">
        <v>1.6339999999999999</v>
      </c>
      <c r="J131" s="2">
        <f t="shared" si="18"/>
        <v>1.863413248182662</v>
      </c>
      <c r="L131">
        <v>0.443</v>
      </c>
      <c r="M131">
        <v>1.6080000000000001</v>
      </c>
      <c r="N131" s="2">
        <f t="shared" si="19"/>
        <v>1.8685899203715879</v>
      </c>
    </row>
    <row r="132" spans="1:14" x14ac:dyDescent="0.35">
      <c r="A132" s="25" t="s">
        <v>67</v>
      </c>
      <c r="B132" s="25" t="s">
        <v>14</v>
      </c>
      <c r="D132" s="23">
        <f>'Forshammar-Al2Mg'!D129</f>
        <v>0.53854280279231548</v>
      </c>
      <c r="F132">
        <f t="shared" si="23"/>
        <v>1.8753664371255714</v>
      </c>
      <c r="H132" s="2">
        <v>0.39</v>
      </c>
      <c r="I132" s="2">
        <v>1.6339999999999999</v>
      </c>
      <c r="J132" s="2">
        <f t="shared" si="18"/>
        <v>1.8753664371255714</v>
      </c>
      <c r="L132">
        <v>0.443</v>
      </c>
      <c r="M132">
        <v>1.6080000000000001</v>
      </c>
      <c r="N132" s="2">
        <f t="shared" si="19"/>
        <v>1.8821675170426364</v>
      </c>
    </row>
    <row r="133" spans="1:14" x14ac:dyDescent="0.35">
      <c r="A133" s="25" t="s">
        <v>67</v>
      </c>
      <c r="B133" s="25" t="s">
        <v>48</v>
      </c>
      <c r="D133" s="23">
        <f>'Forshammar-Al2Mg'!D130</f>
        <v>0.46874505158163876</v>
      </c>
      <c r="F133">
        <f t="shared" si="23"/>
        <v>1.9295015407678393</v>
      </c>
      <c r="H133" s="2">
        <v>0.39</v>
      </c>
      <c r="I133" s="2">
        <v>1.6339999999999999</v>
      </c>
      <c r="J133" s="2">
        <f t="shared" si="18"/>
        <v>1.9295015407678393</v>
      </c>
      <c r="L133">
        <v>0.443</v>
      </c>
      <c r="M133">
        <v>1.6080000000000001</v>
      </c>
      <c r="N133" s="2">
        <f t="shared" si="19"/>
        <v>1.9436594424619305</v>
      </c>
    </row>
    <row r="134" spans="1:14" x14ac:dyDescent="0.35">
      <c r="A134" s="25" t="s">
        <v>67</v>
      </c>
      <c r="B134" s="25" t="s">
        <v>31</v>
      </c>
      <c r="D134" s="23">
        <f>'Forshammar-Al2Mg'!D131</f>
        <v>0.54706713537137552</v>
      </c>
      <c r="F134">
        <f t="shared" si="23"/>
        <v>1.8692416626258987</v>
      </c>
      <c r="H134" s="2">
        <v>0.39</v>
      </c>
      <c r="I134" s="2">
        <v>1.6339999999999999</v>
      </c>
      <c r="J134" s="2">
        <f t="shared" si="18"/>
        <v>1.8692416626258987</v>
      </c>
      <c r="L134">
        <v>0.443</v>
      </c>
      <c r="M134">
        <v>1.6080000000000001</v>
      </c>
      <c r="N134" s="2">
        <f t="shared" si="19"/>
        <v>1.8752104013930082</v>
      </c>
    </row>
    <row r="135" spans="1:14" x14ac:dyDescent="0.35">
      <c r="A135" s="25" t="s">
        <v>67</v>
      </c>
      <c r="B135" s="25" t="s">
        <v>49</v>
      </c>
      <c r="D135" s="23">
        <f>'Forshammar-Al2Mg'!D132</f>
        <v>0.50857940615180453</v>
      </c>
      <c r="F135">
        <f t="shared" si="23"/>
        <v>1.8976922280437329</v>
      </c>
      <c r="H135" s="2">
        <v>0.39</v>
      </c>
      <c r="I135" s="2">
        <v>1.6339999999999999</v>
      </c>
      <c r="J135" s="2">
        <f t="shared" si="18"/>
        <v>1.8976922280437329</v>
      </c>
      <c r="L135">
        <v>0.443</v>
      </c>
      <c r="M135">
        <v>1.6080000000000001</v>
      </c>
      <c r="N135" s="2">
        <f t="shared" si="19"/>
        <v>1.9075273257009584</v>
      </c>
    </row>
    <row r="136" spans="1:14" x14ac:dyDescent="0.35">
      <c r="A136" s="25" t="s">
        <v>68</v>
      </c>
      <c r="B136" s="25" t="s">
        <v>16</v>
      </c>
      <c r="C136" t="str">
        <f>'Forshammar-Al2Mg'!C133</f>
        <v>Al</v>
      </c>
      <c r="D136" s="23">
        <f>'Forshammar-Al2Mg'!D133</f>
        <v>0.42821748477161148</v>
      </c>
      <c r="F136">
        <f>IF(C$136="Al",J136,N136)</f>
        <v>1.9647683874836961</v>
      </c>
      <c r="H136" s="2">
        <v>0.39</v>
      </c>
      <c r="I136" s="2">
        <v>1.6339999999999999</v>
      </c>
      <c r="J136" s="2">
        <f t="shared" si="18"/>
        <v>1.9647683874836961</v>
      </c>
      <c r="L136">
        <v>0.443</v>
      </c>
      <c r="M136">
        <v>1.6080000000000001</v>
      </c>
      <c r="N136" s="2">
        <f t="shared" si="19"/>
        <v>1.98371896321866</v>
      </c>
    </row>
    <row r="137" spans="1:14" x14ac:dyDescent="0.35">
      <c r="A137" s="25" t="s">
        <v>68</v>
      </c>
      <c r="B137" s="25" t="s">
        <v>13</v>
      </c>
      <c r="D137" s="23">
        <f>'Forshammar-Al2Mg'!D134</f>
        <v>0.55530426073901928</v>
      </c>
      <c r="F137">
        <f t="shared" ref="F137:F141" si="24">IF(C$136="Al",J137,N137)</f>
        <v>1.863413248182662</v>
      </c>
      <c r="H137" s="2">
        <v>0.39</v>
      </c>
      <c r="I137" s="2">
        <v>1.6339999999999999</v>
      </c>
      <c r="J137" s="2">
        <f t="shared" si="18"/>
        <v>1.863413248182662</v>
      </c>
      <c r="L137">
        <v>0.443</v>
      </c>
      <c r="M137">
        <v>1.6080000000000001</v>
      </c>
      <c r="N137" s="2">
        <f t="shared" si="19"/>
        <v>1.8685899203715879</v>
      </c>
    </row>
    <row r="138" spans="1:14" x14ac:dyDescent="0.35">
      <c r="A138" s="25" t="s">
        <v>68</v>
      </c>
      <c r="B138" s="25" t="s">
        <v>14</v>
      </c>
      <c r="D138" s="23">
        <f>'Forshammar-Al2Mg'!D135</f>
        <v>0.53854280279231548</v>
      </c>
      <c r="F138">
        <f t="shared" si="24"/>
        <v>1.8753664371255714</v>
      </c>
      <c r="H138" s="2">
        <v>0.39</v>
      </c>
      <c r="I138" s="2">
        <v>1.6339999999999999</v>
      </c>
      <c r="J138" s="2">
        <f t="shared" si="18"/>
        <v>1.8753664371255714</v>
      </c>
      <c r="L138">
        <v>0.443</v>
      </c>
      <c r="M138">
        <v>1.6080000000000001</v>
      </c>
      <c r="N138" s="2">
        <f t="shared" si="19"/>
        <v>1.8821675170426364</v>
      </c>
    </row>
    <row r="139" spans="1:14" x14ac:dyDescent="0.35">
      <c r="A139" s="25" t="s">
        <v>68</v>
      </c>
      <c r="B139" s="25" t="s">
        <v>48</v>
      </c>
      <c r="D139" s="23">
        <f>'Forshammar-Al2Mg'!D136</f>
        <v>0.46874505158163876</v>
      </c>
      <c r="F139">
        <f t="shared" si="24"/>
        <v>1.9295015407678393</v>
      </c>
      <c r="H139" s="2">
        <v>0.39</v>
      </c>
      <c r="I139" s="2">
        <v>1.6339999999999999</v>
      </c>
      <c r="J139" s="2">
        <f t="shared" si="18"/>
        <v>1.9295015407678393</v>
      </c>
      <c r="L139">
        <v>0.443</v>
      </c>
      <c r="M139">
        <v>1.6080000000000001</v>
      </c>
      <c r="N139" s="2">
        <f t="shared" si="19"/>
        <v>1.9436594424619305</v>
      </c>
    </row>
    <row r="140" spans="1:14" x14ac:dyDescent="0.35">
      <c r="A140" s="25" t="s">
        <v>68</v>
      </c>
      <c r="B140" s="25" t="s">
        <v>31</v>
      </c>
      <c r="D140" s="23">
        <f>'Forshammar-Al2Mg'!D137</f>
        <v>0.54706713537137552</v>
      </c>
      <c r="F140">
        <f t="shared" si="24"/>
        <v>1.8692416626258987</v>
      </c>
      <c r="H140" s="2">
        <v>0.39</v>
      </c>
      <c r="I140" s="2">
        <v>1.6339999999999999</v>
      </c>
      <c r="J140" s="2">
        <f t="shared" si="18"/>
        <v>1.8692416626258987</v>
      </c>
      <c r="L140">
        <v>0.443</v>
      </c>
      <c r="M140">
        <v>1.6080000000000001</v>
      </c>
      <c r="N140" s="2">
        <f t="shared" si="19"/>
        <v>1.8752104013930082</v>
      </c>
    </row>
    <row r="141" spans="1:14" x14ac:dyDescent="0.35">
      <c r="A141" s="25" t="s">
        <v>68</v>
      </c>
      <c r="B141" s="25" t="s">
        <v>49</v>
      </c>
      <c r="D141" s="23">
        <f>'Forshammar-Al2Mg'!D138</f>
        <v>0.50857940615180453</v>
      </c>
      <c r="F141">
        <f t="shared" si="24"/>
        <v>1.8976922280437329</v>
      </c>
      <c r="H141" s="2">
        <v>0.39</v>
      </c>
      <c r="I141" s="2">
        <v>1.6339999999999999</v>
      </c>
      <c r="J141" s="2">
        <f t="shared" si="18"/>
        <v>1.8976922280437329</v>
      </c>
      <c r="L141">
        <v>0.443</v>
      </c>
      <c r="M141">
        <v>1.6080000000000001</v>
      </c>
      <c r="N141" s="2">
        <f t="shared" si="19"/>
        <v>1.9075273257009584</v>
      </c>
    </row>
    <row r="142" spans="1:14" x14ac:dyDescent="0.35">
      <c r="A142" s="25" t="s">
        <v>69</v>
      </c>
      <c r="B142" s="25" t="s">
        <v>16</v>
      </c>
      <c r="C142" t="str">
        <f>'Forshammar-Al2Mg'!C139</f>
        <v>Al</v>
      </c>
      <c r="D142" s="23">
        <f>'Forshammar-Al2Mg'!D139</f>
        <v>0.42821748477161148</v>
      </c>
      <c r="F142">
        <f>IF(C$142="Al",J142,N142)</f>
        <v>1.9647683874836961</v>
      </c>
      <c r="H142" s="2">
        <v>0.39</v>
      </c>
      <c r="I142" s="2">
        <v>1.6339999999999999</v>
      </c>
      <c r="J142" s="2">
        <f t="shared" si="18"/>
        <v>1.9647683874836961</v>
      </c>
      <c r="L142">
        <v>0.443</v>
      </c>
      <c r="M142">
        <v>1.6080000000000001</v>
      </c>
      <c r="N142" s="2">
        <f t="shared" si="19"/>
        <v>1.98371896321866</v>
      </c>
    </row>
    <row r="143" spans="1:14" x14ac:dyDescent="0.35">
      <c r="A143" s="25" t="s">
        <v>69</v>
      </c>
      <c r="B143" s="25" t="s">
        <v>13</v>
      </c>
      <c r="D143" s="23">
        <f>'Forshammar-Al2Mg'!D140</f>
        <v>0.55530426073901928</v>
      </c>
      <c r="F143">
        <f t="shared" ref="F143:F147" si="25">IF(C$142="Al",J143,N143)</f>
        <v>1.863413248182662</v>
      </c>
      <c r="H143" s="2">
        <v>0.39</v>
      </c>
      <c r="I143" s="2">
        <v>1.6339999999999999</v>
      </c>
      <c r="J143" s="2">
        <f t="shared" si="18"/>
        <v>1.863413248182662</v>
      </c>
      <c r="L143">
        <v>0.443</v>
      </c>
      <c r="M143">
        <v>1.6080000000000001</v>
      </c>
      <c r="N143" s="2">
        <f t="shared" si="19"/>
        <v>1.8685899203715879</v>
      </c>
    </row>
    <row r="144" spans="1:14" x14ac:dyDescent="0.35">
      <c r="A144" s="25" t="s">
        <v>69</v>
      </c>
      <c r="B144" s="25" t="s">
        <v>14</v>
      </c>
      <c r="D144" s="23">
        <f>'Forshammar-Al2Mg'!D141</f>
        <v>0.53854280279231548</v>
      </c>
      <c r="F144">
        <f t="shared" si="25"/>
        <v>1.8753664371255714</v>
      </c>
      <c r="H144" s="2">
        <v>0.39</v>
      </c>
      <c r="I144" s="2">
        <v>1.6339999999999999</v>
      </c>
      <c r="J144" s="2">
        <f t="shared" si="18"/>
        <v>1.8753664371255714</v>
      </c>
      <c r="L144">
        <v>0.443</v>
      </c>
      <c r="M144">
        <v>1.6080000000000001</v>
      </c>
      <c r="N144" s="2">
        <f t="shared" si="19"/>
        <v>1.8821675170426364</v>
      </c>
    </row>
    <row r="145" spans="1:14" x14ac:dyDescent="0.35">
      <c r="A145" s="25" t="s">
        <v>69</v>
      </c>
      <c r="B145" s="25" t="s">
        <v>48</v>
      </c>
      <c r="D145" s="23">
        <f>'Forshammar-Al2Mg'!D142</f>
        <v>0.46874505158163876</v>
      </c>
      <c r="F145">
        <f t="shared" si="25"/>
        <v>1.9295015407678393</v>
      </c>
      <c r="H145" s="2">
        <v>0.39</v>
      </c>
      <c r="I145" s="2">
        <v>1.6339999999999999</v>
      </c>
      <c r="J145" s="2">
        <f t="shared" si="18"/>
        <v>1.9295015407678393</v>
      </c>
      <c r="L145">
        <v>0.443</v>
      </c>
      <c r="M145">
        <v>1.6080000000000001</v>
      </c>
      <c r="N145" s="2">
        <f t="shared" si="19"/>
        <v>1.9436594424619305</v>
      </c>
    </row>
    <row r="146" spans="1:14" x14ac:dyDescent="0.35">
      <c r="A146" s="25" t="s">
        <v>69</v>
      </c>
      <c r="B146" s="25" t="s">
        <v>31</v>
      </c>
      <c r="D146" s="23">
        <f>'Forshammar-Al2Mg'!D143</f>
        <v>0.54706713537137552</v>
      </c>
      <c r="F146">
        <f t="shared" si="25"/>
        <v>1.8692416626258987</v>
      </c>
      <c r="H146" s="2">
        <v>0.39</v>
      </c>
      <c r="I146" s="2">
        <v>1.6339999999999999</v>
      </c>
      <c r="J146" s="2">
        <f t="shared" si="18"/>
        <v>1.8692416626258987</v>
      </c>
      <c r="L146">
        <v>0.443</v>
      </c>
      <c r="M146">
        <v>1.6080000000000001</v>
      </c>
      <c r="N146" s="2">
        <f t="shared" si="19"/>
        <v>1.8752104013930082</v>
      </c>
    </row>
    <row r="147" spans="1:14" x14ac:dyDescent="0.35">
      <c r="A147" s="25" t="s">
        <v>69</v>
      </c>
      <c r="B147" s="25" t="s">
        <v>49</v>
      </c>
      <c r="D147" s="23">
        <f>'Forshammar-Al2Mg'!D144</f>
        <v>0.50857940615180453</v>
      </c>
      <c r="F147">
        <f t="shared" si="25"/>
        <v>1.8976922280437329</v>
      </c>
      <c r="H147" s="2">
        <v>0.39</v>
      </c>
      <c r="I147" s="2">
        <v>1.6339999999999999</v>
      </c>
      <c r="J147" s="2">
        <f t="shared" si="18"/>
        <v>1.8976922280437329</v>
      </c>
      <c r="L147">
        <v>0.443</v>
      </c>
      <c r="M147">
        <v>1.6080000000000001</v>
      </c>
      <c r="N147" s="2">
        <f t="shared" si="19"/>
        <v>1.9075273257009584</v>
      </c>
    </row>
    <row r="148" spans="1:14" x14ac:dyDescent="0.35">
      <c r="A148" s="25" t="s">
        <v>70</v>
      </c>
      <c r="B148" s="25" t="s">
        <v>16</v>
      </c>
      <c r="C148" t="str">
        <f>'Forshammar-Al2Mg'!C145</f>
        <v>Al</v>
      </c>
      <c r="D148" s="23">
        <f>'Forshammar-Al2Mg'!D145</f>
        <v>0.42821748477161148</v>
      </c>
      <c r="F148">
        <f>IF(C$148="Al",J148,N148)</f>
        <v>1.9647683874836961</v>
      </c>
      <c r="H148" s="2">
        <v>0.39</v>
      </c>
      <c r="I148" s="2">
        <v>1.6339999999999999</v>
      </c>
      <c r="J148" s="2">
        <f t="shared" si="18"/>
        <v>1.9647683874836961</v>
      </c>
      <c r="L148">
        <v>0.443</v>
      </c>
      <c r="M148">
        <v>1.6080000000000001</v>
      </c>
      <c r="N148" s="2">
        <f t="shared" si="19"/>
        <v>1.98371896321866</v>
      </c>
    </row>
    <row r="149" spans="1:14" x14ac:dyDescent="0.35">
      <c r="A149" s="25" t="s">
        <v>70</v>
      </c>
      <c r="B149" s="25" t="s">
        <v>13</v>
      </c>
      <c r="D149" s="23">
        <f>'Forshammar-Al2Mg'!D146</f>
        <v>0.55530426073901928</v>
      </c>
      <c r="F149">
        <f t="shared" ref="F149:F153" si="26">IF(C$148="Al",J149,N149)</f>
        <v>1.863413248182662</v>
      </c>
      <c r="H149" s="2">
        <v>0.39</v>
      </c>
      <c r="I149" s="2">
        <v>1.6339999999999999</v>
      </c>
      <c r="J149" s="2">
        <f t="shared" si="18"/>
        <v>1.863413248182662</v>
      </c>
      <c r="L149">
        <v>0.443</v>
      </c>
      <c r="M149">
        <v>1.6080000000000001</v>
      </c>
      <c r="N149" s="2">
        <f t="shared" si="19"/>
        <v>1.8685899203715879</v>
      </c>
    </row>
    <row r="150" spans="1:14" x14ac:dyDescent="0.35">
      <c r="A150" s="25" t="s">
        <v>70</v>
      </c>
      <c r="B150" s="25" t="s">
        <v>14</v>
      </c>
      <c r="D150" s="23">
        <f>'Forshammar-Al2Mg'!D147</f>
        <v>0.53854280279231548</v>
      </c>
      <c r="F150">
        <f t="shared" si="26"/>
        <v>1.8753664371255714</v>
      </c>
      <c r="H150" s="2">
        <v>0.39</v>
      </c>
      <c r="I150" s="2">
        <v>1.6339999999999999</v>
      </c>
      <c r="J150" s="2">
        <f t="shared" si="18"/>
        <v>1.8753664371255714</v>
      </c>
      <c r="L150">
        <v>0.443</v>
      </c>
      <c r="M150">
        <v>1.6080000000000001</v>
      </c>
      <c r="N150" s="2">
        <f t="shared" si="19"/>
        <v>1.8821675170426364</v>
      </c>
    </row>
    <row r="151" spans="1:14" x14ac:dyDescent="0.35">
      <c r="A151" s="25" t="s">
        <v>70</v>
      </c>
      <c r="B151" s="25" t="s">
        <v>48</v>
      </c>
      <c r="D151" s="23">
        <f>'Forshammar-Al2Mg'!D148</f>
        <v>0.46874505158163876</v>
      </c>
      <c r="F151">
        <f t="shared" si="26"/>
        <v>1.9295015407678393</v>
      </c>
      <c r="H151" s="2">
        <v>0.39</v>
      </c>
      <c r="I151" s="2">
        <v>1.6339999999999999</v>
      </c>
      <c r="J151" s="2">
        <f t="shared" si="18"/>
        <v>1.9295015407678393</v>
      </c>
      <c r="L151">
        <v>0.443</v>
      </c>
      <c r="M151">
        <v>1.6080000000000001</v>
      </c>
      <c r="N151" s="2">
        <f t="shared" si="19"/>
        <v>1.9436594424619305</v>
      </c>
    </row>
    <row r="152" spans="1:14" x14ac:dyDescent="0.35">
      <c r="A152" s="25" t="s">
        <v>70</v>
      </c>
      <c r="B152" s="25" t="s">
        <v>31</v>
      </c>
      <c r="D152" s="23">
        <f>'Forshammar-Al2Mg'!D149</f>
        <v>0.54706713537137552</v>
      </c>
      <c r="F152">
        <f t="shared" si="26"/>
        <v>1.8692416626258987</v>
      </c>
      <c r="H152" s="2">
        <v>0.39</v>
      </c>
      <c r="I152" s="2">
        <v>1.6339999999999999</v>
      </c>
      <c r="J152" s="2">
        <f t="shared" si="18"/>
        <v>1.8692416626258987</v>
      </c>
      <c r="L152">
        <v>0.443</v>
      </c>
      <c r="M152">
        <v>1.6080000000000001</v>
      </c>
      <c r="N152" s="2">
        <f t="shared" si="19"/>
        <v>1.8752104013930082</v>
      </c>
    </row>
    <row r="153" spans="1:14" x14ac:dyDescent="0.35">
      <c r="A153" s="25" t="s">
        <v>70</v>
      </c>
      <c r="B153" s="25" t="s">
        <v>49</v>
      </c>
      <c r="D153" s="23">
        <f>'Forshammar-Al2Mg'!D150</f>
        <v>0.50857940615180453</v>
      </c>
      <c r="F153">
        <f t="shared" si="26"/>
        <v>1.8976922280437329</v>
      </c>
      <c r="H153" s="2">
        <v>0.39</v>
      </c>
      <c r="I153" s="2">
        <v>1.6339999999999999</v>
      </c>
      <c r="J153" s="2">
        <f t="shared" si="18"/>
        <v>1.8976922280437329</v>
      </c>
      <c r="L153">
        <v>0.443</v>
      </c>
      <c r="M153">
        <v>1.6080000000000001</v>
      </c>
      <c r="N153" s="2">
        <f t="shared" si="19"/>
        <v>1.9075273257009584</v>
      </c>
    </row>
    <row r="154" spans="1:14" x14ac:dyDescent="0.35">
      <c r="A154" s="25"/>
      <c r="B154" s="25"/>
      <c r="D154" s="23"/>
      <c r="J154" t="s">
        <v>27</v>
      </c>
      <c r="N154" t="s">
        <v>28</v>
      </c>
    </row>
    <row r="155" spans="1:14" x14ac:dyDescent="0.35">
      <c r="A155" s="27" t="s">
        <v>6</v>
      </c>
      <c r="B155" s="27" t="s">
        <v>15</v>
      </c>
      <c r="C155" t="str">
        <f>'Forshammar-Al2Mg'!C151</f>
        <v>Al</v>
      </c>
      <c r="D155" s="23">
        <f>'Forshammar-Al2Mg'!D151</f>
        <v>0.47840106217974593</v>
      </c>
      <c r="F155">
        <f>IF(C$155="Al",J155,N155)</f>
        <v>1.9215492838683885</v>
      </c>
      <c r="H155" s="2">
        <v>0.39</v>
      </c>
      <c r="I155" s="2">
        <v>1.6339999999999999</v>
      </c>
      <c r="J155" s="2">
        <f>I155-(H155*LN(D155))</f>
        <v>1.9215492838683885</v>
      </c>
      <c r="L155">
        <v>0.443</v>
      </c>
      <c r="M155">
        <v>1.6080000000000001</v>
      </c>
      <c r="N155" s="2">
        <f>M155-(L155*LN(D155))</f>
        <v>1.9346264942402467</v>
      </c>
    </row>
    <row r="156" spans="1:14" x14ac:dyDescent="0.35">
      <c r="A156" s="27" t="s">
        <v>6</v>
      </c>
      <c r="B156" s="27" t="s">
        <v>10</v>
      </c>
      <c r="D156" s="23">
        <f>'Forshammar-Al2Mg'!D152</f>
        <v>0.51622570708376125</v>
      </c>
      <c r="F156">
        <f t="shared" ref="F156:F160" si="27">IF(C$155="Al",J156,N156)</f>
        <v>1.8918723650010687</v>
      </c>
      <c r="H156" s="2">
        <v>0.39</v>
      </c>
      <c r="I156" s="2">
        <v>1.6339999999999999</v>
      </c>
      <c r="J156" s="2">
        <f t="shared" ref="J156:J172" si="28">I156-(H156*LN(D156))</f>
        <v>1.8918723650010687</v>
      </c>
      <c r="L156">
        <v>0.443</v>
      </c>
      <c r="M156">
        <v>1.6080000000000001</v>
      </c>
      <c r="N156" s="2">
        <f t="shared" ref="N156:N172" si="29">M156-(L156*LN(D156))</f>
        <v>1.9009165581935217</v>
      </c>
    </row>
    <row r="157" spans="1:14" x14ac:dyDescent="0.35">
      <c r="A157" s="27" t="s">
        <v>6</v>
      </c>
      <c r="B157" s="27" t="s">
        <v>10</v>
      </c>
      <c r="D157" s="23">
        <f>'Forshammar-Al2Mg'!D153</f>
        <v>0.51622570708376125</v>
      </c>
      <c r="F157">
        <f t="shared" si="27"/>
        <v>1.8918723650010687</v>
      </c>
      <c r="H157" s="2">
        <v>0.39</v>
      </c>
      <c r="I157" s="2">
        <v>1.6339999999999999</v>
      </c>
      <c r="J157" s="2">
        <f t="shared" si="28"/>
        <v>1.8918723650010687</v>
      </c>
      <c r="L157">
        <v>0.443</v>
      </c>
      <c r="M157">
        <v>1.6080000000000001</v>
      </c>
      <c r="N157" s="2">
        <f t="shared" si="29"/>
        <v>1.9009165581935217</v>
      </c>
    </row>
    <row r="158" spans="1:14" x14ac:dyDescent="0.35">
      <c r="A158" s="27" t="s">
        <v>6</v>
      </c>
      <c r="B158" s="27" t="s">
        <v>16</v>
      </c>
      <c r="D158" s="23">
        <f>'Forshammar-Al2Mg'!D154</f>
        <v>0.39356894373658097</v>
      </c>
      <c r="F158">
        <f t="shared" si="27"/>
        <v>1.9976746178098796</v>
      </c>
      <c r="H158" s="2">
        <v>0.39</v>
      </c>
      <c r="I158" s="2">
        <v>1.6339999999999999</v>
      </c>
      <c r="J158" s="2">
        <f t="shared" si="28"/>
        <v>1.9976746178098796</v>
      </c>
      <c r="L158">
        <v>0.443</v>
      </c>
      <c r="M158">
        <v>1.6080000000000001</v>
      </c>
      <c r="N158" s="2">
        <f t="shared" si="29"/>
        <v>2.0210970658712224</v>
      </c>
    </row>
    <row r="159" spans="1:14" x14ac:dyDescent="0.35">
      <c r="A159" s="27" t="s">
        <v>6</v>
      </c>
      <c r="B159" s="27" t="s">
        <v>13</v>
      </c>
      <c r="D159" s="23">
        <f>'Forshammar-Al2Mg'!D155</f>
        <v>0.52088961752645224</v>
      </c>
      <c r="F159">
        <f t="shared" si="27"/>
        <v>1.8883646792287536</v>
      </c>
      <c r="H159" s="2">
        <v>0.39</v>
      </c>
      <c r="I159" s="2">
        <v>1.6339999999999999</v>
      </c>
      <c r="J159" s="2">
        <f t="shared" si="28"/>
        <v>1.8883646792287536</v>
      </c>
      <c r="L159">
        <v>0.443</v>
      </c>
      <c r="M159">
        <v>1.6080000000000001</v>
      </c>
      <c r="N159" s="2">
        <f t="shared" si="29"/>
        <v>1.8969321869188152</v>
      </c>
    </row>
    <row r="160" spans="1:14" x14ac:dyDescent="0.35">
      <c r="A160" s="27" t="s">
        <v>6</v>
      </c>
      <c r="B160" s="27" t="s">
        <v>13</v>
      </c>
      <c r="D160" s="23">
        <f>'Forshammar-Al2Mg'!D156</f>
        <v>0.52088961752645224</v>
      </c>
      <c r="F160">
        <f t="shared" si="27"/>
        <v>1.8883646792287536</v>
      </c>
      <c r="H160" s="2">
        <v>0.39</v>
      </c>
      <c r="I160" s="2">
        <v>1.6339999999999999</v>
      </c>
      <c r="J160" s="2">
        <f t="shared" si="28"/>
        <v>1.8883646792287536</v>
      </c>
      <c r="L160">
        <v>0.443</v>
      </c>
      <c r="M160">
        <v>1.6080000000000001</v>
      </c>
      <c r="N160" s="2">
        <f t="shared" si="29"/>
        <v>1.8969321869188152</v>
      </c>
    </row>
    <row r="161" spans="1:14" x14ac:dyDescent="0.35">
      <c r="A161" s="27" t="s">
        <v>8</v>
      </c>
      <c r="B161" s="27" t="s">
        <v>15</v>
      </c>
      <c r="C161" t="s">
        <v>28</v>
      </c>
      <c r="D161" s="23">
        <f>'Forshammar-Al2Mg'!D157</f>
        <v>0.47840106217974593</v>
      </c>
      <c r="F161">
        <f>IF(C$161="Al",J161,N161)</f>
        <v>1.9346264942402467</v>
      </c>
      <c r="H161" s="2">
        <v>0.39</v>
      </c>
      <c r="I161" s="2">
        <v>1.6339999999999999</v>
      </c>
      <c r="J161" s="2">
        <f t="shared" si="28"/>
        <v>1.9215492838683885</v>
      </c>
      <c r="L161">
        <v>0.443</v>
      </c>
      <c r="M161">
        <v>1.6080000000000001</v>
      </c>
      <c r="N161" s="2">
        <f t="shared" si="29"/>
        <v>1.9346264942402467</v>
      </c>
    </row>
    <row r="162" spans="1:14" x14ac:dyDescent="0.35">
      <c r="A162" s="27" t="s">
        <v>8</v>
      </c>
      <c r="B162" s="27" t="s">
        <v>10</v>
      </c>
      <c r="D162" s="23">
        <f>'Forshammar-Al2Mg'!D158</f>
        <v>0.51622570708376125</v>
      </c>
      <c r="F162">
        <f t="shared" ref="F162:F166" si="30">IF(C$161="Al",J162,N162)</f>
        <v>1.9009165581935217</v>
      </c>
      <c r="H162" s="2">
        <v>0.39</v>
      </c>
      <c r="I162" s="2">
        <v>1.6339999999999999</v>
      </c>
      <c r="J162" s="2">
        <f t="shared" si="28"/>
        <v>1.8918723650010687</v>
      </c>
      <c r="L162">
        <v>0.443</v>
      </c>
      <c r="M162">
        <v>1.6080000000000001</v>
      </c>
      <c r="N162" s="2">
        <f t="shared" si="29"/>
        <v>1.9009165581935217</v>
      </c>
    </row>
    <row r="163" spans="1:14" x14ac:dyDescent="0.35">
      <c r="A163" s="27" t="s">
        <v>8</v>
      </c>
      <c r="B163" s="27" t="s">
        <v>10</v>
      </c>
      <c r="D163" s="23">
        <f>'Forshammar-Al2Mg'!D159</f>
        <v>0.51622570708376125</v>
      </c>
      <c r="F163">
        <f t="shared" si="30"/>
        <v>1.9009165581935217</v>
      </c>
      <c r="H163" s="2">
        <v>0.39</v>
      </c>
      <c r="I163" s="2">
        <v>1.6339999999999999</v>
      </c>
      <c r="J163" s="2">
        <f t="shared" si="28"/>
        <v>1.8918723650010687</v>
      </c>
      <c r="L163">
        <v>0.443</v>
      </c>
      <c r="M163">
        <v>1.6080000000000001</v>
      </c>
      <c r="N163" s="2">
        <f t="shared" si="29"/>
        <v>1.9009165581935217</v>
      </c>
    </row>
    <row r="164" spans="1:14" x14ac:dyDescent="0.35">
      <c r="A164" s="27" t="s">
        <v>8</v>
      </c>
      <c r="B164" s="27" t="s">
        <v>16</v>
      </c>
      <c r="D164" s="23">
        <f>'Forshammar-Al2Mg'!D160</f>
        <v>0.39356894373658097</v>
      </c>
      <c r="F164">
        <f t="shared" si="30"/>
        <v>2.0210970658712224</v>
      </c>
      <c r="H164" s="2">
        <v>0.39</v>
      </c>
      <c r="I164" s="2">
        <v>1.6339999999999999</v>
      </c>
      <c r="J164" s="2">
        <f t="shared" si="28"/>
        <v>1.9976746178098796</v>
      </c>
      <c r="L164">
        <v>0.443</v>
      </c>
      <c r="M164">
        <v>1.6080000000000001</v>
      </c>
      <c r="N164" s="2">
        <f t="shared" si="29"/>
        <v>2.0210970658712224</v>
      </c>
    </row>
    <row r="165" spans="1:14" x14ac:dyDescent="0.35">
      <c r="A165" s="27" t="s">
        <v>8</v>
      </c>
      <c r="B165" s="27" t="s">
        <v>13</v>
      </c>
      <c r="D165" s="23">
        <f>'Forshammar-Al2Mg'!D161</f>
        <v>0.52088961752645224</v>
      </c>
      <c r="F165">
        <f t="shared" si="30"/>
        <v>1.8969321869188152</v>
      </c>
      <c r="H165" s="2">
        <v>0.39</v>
      </c>
      <c r="I165" s="2">
        <v>1.6339999999999999</v>
      </c>
      <c r="J165" s="2">
        <f t="shared" si="28"/>
        <v>1.8883646792287536</v>
      </c>
      <c r="L165">
        <v>0.443</v>
      </c>
      <c r="M165">
        <v>1.6080000000000001</v>
      </c>
      <c r="N165" s="2">
        <f t="shared" si="29"/>
        <v>1.8969321869188152</v>
      </c>
    </row>
    <row r="166" spans="1:14" x14ac:dyDescent="0.35">
      <c r="A166" s="27" t="s">
        <v>8</v>
      </c>
      <c r="B166" s="27" t="s">
        <v>13</v>
      </c>
      <c r="D166" s="23">
        <f>'Forshammar-Al2Mg'!D162</f>
        <v>0.52088961752645224</v>
      </c>
      <c r="F166">
        <f t="shared" si="30"/>
        <v>1.8969321869188152</v>
      </c>
      <c r="H166" s="2">
        <v>0.39</v>
      </c>
      <c r="I166" s="2">
        <v>1.6339999999999999</v>
      </c>
      <c r="J166" s="2">
        <f t="shared" si="28"/>
        <v>1.8883646792287536</v>
      </c>
      <c r="L166">
        <v>0.443</v>
      </c>
      <c r="M166">
        <v>1.6080000000000001</v>
      </c>
      <c r="N166" s="2">
        <f t="shared" si="29"/>
        <v>1.8969321869188152</v>
      </c>
    </row>
    <row r="167" spans="1:14" x14ac:dyDescent="0.35">
      <c r="A167" s="27" t="s">
        <v>71</v>
      </c>
      <c r="B167" s="27" t="s">
        <v>15</v>
      </c>
      <c r="C167" t="str">
        <f>'Forshammar-Al2Mg'!C163</f>
        <v>Mg</v>
      </c>
      <c r="D167" s="23">
        <f>'Forshammar-Al2Mg'!D163</f>
        <v>0.31817525883956166</v>
      </c>
      <c r="F167">
        <f>IF(C$167="Al",J167,N167)</f>
        <v>2.1153027433788836</v>
      </c>
      <c r="H167" s="2">
        <v>0.39</v>
      </c>
      <c r="I167" s="2">
        <v>1.6339999999999999</v>
      </c>
      <c r="J167" s="2">
        <f t="shared" si="28"/>
        <v>2.0806096386405519</v>
      </c>
      <c r="L167">
        <v>0.443</v>
      </c>
      <c r="M167">
        <v>1.6080000000000001</v>
      </c>
      <c r="N167" s="2">
        <f t="shared" si="29"/>
        <v>2.1153027433788836</v>
      </c>
    </row>
    <row r="168" spans="1:14" x14ac:dyDescent="0.35">
      <c r="A168" s="27" t="s">
        <v>71</v>
      </c>
      <c r="B168" s="27" t="s">
        <v>10</v>
      </c>
      <c r="D168" s="23">
        <f>'Forshammar-Al2Mg'!D164</f>
        <v>0.33678418230597779</v>
      </c>
      <c r="F168">
        <f t="shared" ref="F168:F172" si="31">IF(C$167="Al",J168,N168)</f>
        <v>2.0901226423283812</v>
      </c>
      <c r="H168" s="2">
        <v>0.39</v>
      </c>
      <c r="I168" s="2">
        <v>1.6339999999999999</v>
      </c>
      <c r="J168" s="2">
        <f t="shared" si="28"/>
        <v>2.0584420553229541</v>
      </c>
      <c r="L168">
        <v>0.443</v>
      </c>
      <c r="M168">
        <v>1.6080000000000001</v>
      </c>
      <c r="N168" s="2">
        <f t="shared" si="29"/>
        <v>2.0901226423283812</v>
      </c>
    </row>
    <row r="169" spans="1:14" x14ac:dyDescent="0.35">
      <c r="A169" s="27" t="s">
        <v>71</v>
      </c>
      <c r="B169" s="27" t="s">
        <v>10</v>
      </c>
      <c r="D169" s="23">
        <f>'Forshammar-Al2Mg'!D165</f>
        <v>0.33678418230597779</v>
      </c>
      <c r="F169">
        <f t="shared" si="31"/>
        <v>2.0901226423283812</v>
      </c>
      <c r="H169" s="2">
        <v>0.39</v>
      </c>
      <c r="I169" s="2">
        <v>1.6339999999999999</v>
      </c>
      <c r="J169" s="2">
        <f t="shared" si="28"/>
        <v>2.0584420553229541</v>
      </c>
      <c r="L169">
        <v>0.443</v>
      </c>
      <c r="M169">
        <v>1.6080000000000001</v>
      </c>
      <c r="N169" s="2">
        <f t="shared" si="29"/>
        <v>2.0901226423283812</v>
      </c>
    </row>
    <row r="170" spans="1:14" x14ac:dyDescent="0.35">
      <c r="A170" s="27" t="s">
        <v>71</v>
      </c>
      <c r="B170" s="27" t="s">
        <v>16</v>
      </c>
      <c r="D170" s="23">
        <f>'Forshammar-Al2Mg'!D166</f>
        <v>0.2516010456682376</v>
      </c>
      <c r="F170">
        <f t="shared" si="31"/>
        <v>2.2193003949540526</v>
      </c>
      <c r="H170" s="2">
        <v>0.39</v>
      </c>
      <c r="I170" s="2">
        <v>1.6339999999999999</v>
      </c>
      <c r="J170" s="2">
        <f t="shared" si="28"/>
        <v>2.1721651332552607</v>
      </c>
      <c r="L170">
        <v>0.443</v>
      </c>
      <c r="M170">
        <v>1.6080000000000001</v>
      </c>
      <c r="N170" s="2">
        <f t="shared" si="29"/>
        <v>2.2193003949540526</v>
      </c>
    </row>
    <row r="171" spans="1:14" x14ac:dyDescent="0.35">
      <c r="A171" s="27" t="s">
        <v>71</v>
      </c>
      <c r="B171" s="27" t="s">
        <v>13</v>
      </c>
      <c r="D171" s="23">
        <f>'Forshammar-Al2Mg'!D167</f>
        <v>0.3333711857957718</v>
      </c>
      <c r="F171">
        <f t="shared" si="31"/>
        <v>2.0946349408134801</v>
      </c>
      <c r="H171" s="2">
        <v>0.39</v>
      </c>
      <c r="I171" s="2">
        <v>1.6339999999999999</v>
      </c>
      <c r="J171" s="2">
        <f t="shared" si="28"/>
        <v>2.0624145077138989</v>
      </c>
      <c r="L171">
        <v>0.443</v>
      </c>
      <c r="M171">
        <v>1.6080000000000001</v>
      </c>
      <c r="N171" s="2">
        <f t="shared" si="29"/>
        <v>2.0946349408134801</v>
      </c>
    </row>
    <row r="172" spans="1:14" x14ac:dyDescent="0.35">
      <c r="A172" s="27" t="s">
        <v>71</v>
      </c>
      <c r="B172" s="27" t="s">
        <v>13</v>
      </c>
      <c r="D172" s="23">
        <f>'Forshammar-Al2Mg'!D168</f>
        <v>0.3333711857957718</v>
      </c>
      <c r="F172">
        <f t="shared" si="31"/>
        <v>2.0946349408134801</v>
      </c>
      <c r="H172" s="2">
        <v>0.39</v>
      </c>
      <c r="I172" s="2">
        <v>1.6339999999999999</v>
      </c>
      <c r="J172" s="2">
        <f t="shared" si="28"/>
        <v>2.0624145077138989</v>
      </c>
      <c r="L172">
        <v>0.443</v>
      </c>
      <c r="M172">
        <v>1.6080000000000001</v>
      </c>
      <c r="N172" s="2">
        <f t="shared" si="29"/>
        <v>2.0946349408134801</v>
      </c>
    </row>
    <row r="173" spans="1:14" x14ac:dyDescent="0.35">
      <c r="A173" s="27"/>
      <c r="B173" s="27"/>
      <c r="D173" s="23"/>
      <c r="J173" t="s">
        <v>19</v>
      </c>
    </row>
    <row r="174" spans="1:14" x14ac:dyDescent="0.35">
      <c r="A174" s="30" t="s">
        <v>72</v>
      </c>
      <c r="B174" s="30" t="s">
        <v>10</v>
      </c>
      <c r="C174" t="str">
        <f>'Forshammar-Al2Mg'!C169</f>
        <v>Na</v>
      </c>
      <c r="D174" s="23">
        <f>'Forshammar-Al2Mg'!D169</f>
        <v>0.14430712016577937</v>
      </c>
      <c r="F174">
        <f>J174</f>
        <v>2.5080408180810023</v>
      </c>
      <c r="H174">
        <v>0.42</v>
      </c>
      <c r="I174">
        <v>1.6950000000000001</v>
      </c>
      <c r="J174" s="2">
        <f>I174-(H174*LN(D174))</f>
        <v>2.5080408180810023</v>
      </c>
    </row>
    <row r="175" spans="1:14" x14ac:dyDescent="0.35">
      <c r="A175" s="30" t="s">
        <v>72</v>
      </c>
      <c r="B175" s="30" t="s">
        <v>10</v>
      </c>
      <c r="D175" s="23">
        <f>'Forshammar-Al2Mg'!D170</f>
        <v>0.15330712016577938</v>
      </c>
      <c r="F175">
        <f t="shared" ref="F175:F182" si="32">J175</f>
        <v>2.4826310602533335</v>
      </c>
      <c r="H175">
        <v>0.42</v>
      </c>
      <c r="I175">
        <v>1.6950000000000001</v>
      </c>
      <c r="J175" s="2">
        <f t="shared" ref="J175:J182" si="33">I175-(H175*LN(D175))</f>
        <v>2.4826310602533335</v>
      </c>
    </row>
    <row r="176" spans="1:14" x14ac:dyDescent="0.35">
      <c r="A176" s="30" t="s">
        <v>72</v>
      </c>
      <c r="B176" s="30" t="s">
        <v>10</v>
      </c>
      <c r="D176" s="23">
        <f>'Forshammar-Al2Mg'!D171</f>
        <v>0.15330712016577938</v>
      </c>
      <c r="F176">
        <f t="shared" si="32"/>
        <v>2.4826310602533335</v>
      </c>
      <c r="H176">
        <v>0.42</v>
      </c>
      <c r="I176">
        <v>1.6950000000000001</v>
      </c>
      <c r="J176" s="2">
        <f t="shared" si="33"/>
        <v>2.4826310602533335</v>
      </c>
    </row>
    <row r="177" spans="1:10" x14ac:dyDescent="0.35">
      <c r="A177" s="30" t="s">
        <v>73</v>
      </c>
      <c r="B177" s="30" t="s">
        <v>11</v>
      </c>
      <c r="D177" s="23">
        <f>'Forshammar-Al2Mg'!D172</f>
        <v>6.8445618680230733E-2</v>
      </c>
      <c r="F177">
        <f t="shared" si="32"/>
        <v>2.8213206094936605</v>
      </c>
      <c r="H177">
        <v>0.42</v>
      </c>
      <c r="I177">
        <v>1.6950000000000001</v>
      </c>
      <c r="J177" s="2">
        <f t="shared" si="33"/>
        <v>2.8213206094936605</v>
      </c>
    </row>
    <row r="178" spans="1:10" x14ac:dyDescent="0.35">
      <c r="A178" s="30" t="s">
        <v>73</v>
      </c>
      <c r="B178" s="30" t="s">
        <v>11</v>
      </c>
      <c r="D178" s="23">
        <f>'Forshammar-Al2Mg'!D173</f>
        <v>6.8445618680230733E-2</v>
      </c>
      <c r="F178">
        <f t="shared" si="32"/>
        <v>2.8213206094936605</v>
      </c>
      <c r="H178">
        <v>0.42</v>
      </c>
      <c r="I178">
        <v>1.6950000000000001</v>
      </c>
      <c r="J178" s="2">
        <f t="shared" si="33"/>
        <v>2.8213206094936605</v>
      </c>
    </row>
    <row r="179" spans="1:10" x14ac:dyDescent="0.35">
      <c r="A179" s="30" t="s">
        <v>73</v>
      </c>
      <c r="B179" s="30" t="s">
        <v>11</v>
      </c>
      <c r="D179" s="23">
        <f>'Forshammar-Al2Mg'!D174</f>
        <v>6.8445618680230733E-2</v>
      </c>
      <c r="F179">
        <f t="shared" si="32"/>
        <v>2.8213206094936605</v>
      </c>
      <c r="H179">
        <v>0.42</v>
      </c>
      <c r="I179">
        <v>1.6950000000000001</v>
      </c>
      <c r="J179" s="2">
        <f t="shared" si="33"/>
        <v>2.8213206094936605</v>
      </c>
    </row>
    <row r="180" spans="1:10" x14ac:dyDescent="0.35">
      <c r="A180" s="30" t="s">
        <v>73</v>
      </c>
      <c r="B180" s="30" t="s">
        <v>12</v>
      </c>
      <c r="D180" s="23">
        <f>'Forshammar-Al2Mg'!D175</f>
        <v>8.7603378865748899E-2</v>
      </c>
      <c r="F180">
        <f t="shared" si="32"/>
        <v>2.7176729983078727</v>
      </c>
      <c r="H180">
        <v>0.42</v>
      </c>
      <c r="I180">
        <v>1.6950000000000001</v>
      </c>
      <c r="J180" s="2">
        <f t="shared" si="33"/>
        <v>2.7176729983078727</v>
      </c>
    </row>
    <row r="181" spans="1:10" x14ac:dyDescent="0.35">
      <c r="A181" s="30" t="s">
        <v>73</v>
      </c>
      <c r="B181" s="30" t="s">
        <v>12</v>
      </c>
      <c r="D181" s="23">
        <f>'Forshammar-Al2Mg'!D176</f>
        <v>8.7603378865748899E-2</v>
      </c>
      <c r="F181">
        <f t="shared" si="32"/>
        <v>2.7176729983078727</v>
      </c>
      <c r="H181">
        <v>0.42</v>
      </c>
      <c r="I181">
        <v>1.6950000000000001</v>
      </c>
      <c r="J181" s="2">
        <f t="shared" si="33"/>
        <v>2.7176729983078727</v>
      </c>
    </row>
    <row r="182" spans="1:10" x14ac:dyDescent="0.35">
      <c r="A182" s="30" t="s">
        <v>73</v>
      </c>
      <c r="B182" s="30" t="s">
        <v>12</v>
      </c>
      <c r="D182" s="23">
        <f>'Forshammar-Al2Mg'!D177</f>
        <v>8.7603378865748899E-2</v>
      </c>
      <c r="F182">
        <f t="shared" si="32"/>
        <v>2.7176729983078727</v>
      </c>
      <c r="H182">
        <v>0.42</v>
      </c>
      <c r="I182">
        <v>1.6950000000000001</v>
      </c>
      <c r="J182" s="2">
        <f t="shared" si="33"/>
        <v>2.7176729983078727</v>
      </c>
    </row>
    <row r="185" spans="1:10" x14ac:dyDescent="0.35">
      <c r="A185" t="s">
        <v>21</v>
      </c>
      <c r="B185" s="4">
        <v>1.6242000000000001</v>
      </c>
      <c r="D185">
        <f>(F2+F6+F10+F14+F18+F22)/6</f>
        <v>1.6245000000000001</v>
      </c>
      <c r="E185" s="4">
        <f>D185-B185</f>
        <v>2.9999999999996696E-4</v>
      </c>
    </row>
    <row r="186" spans="1:10" x14ac:dyDescent="0.35">
      <c r="A186" t="s">
        <v>22</v>
      </c>
      <c r="B186" s="4">
        <v>1.6394</v>
      </c>
      <c r="D186">
        <f>(F3+F7+F11+F15+F19+F23)/6</f>
        <v>1.64</v>
      </c>
      <c r="E186" s="4">
        <f t="shared" ref="E186:E211" si="34">D186-B186</f>
        <v>5.9999999999993392E-4</v>
      </c>
    </row>
    <row r="187" spans="1:10" x14ac:dyDescent="0.35">
      <c r="A187" t="s">
        <v>33</v>
      </c>
      <c r="B187" s="4">
        <v>1.6071</v>
      </c>
      <c r="D187">
        <f>(F4+F8+F12+F16+F20+F24)/6</f>
        <v>1.6065084543928752</v>
      </c>
      <c r="E187" s="4">
        <f t="shared" si="34"/>
        <v>-5.9154560712482152E-4</v>
      </c>
    </row>
    <row r="188" spans="1:10" x14ac:dyDescent="0.35">
      <c r="A188" t="s">
        <v>34</v>
      </c>
      <c r="B188" s="4">
        <v>1.607</v>
      </c>
      <c r="D188">
        <f>(F5+F9+F13+F17+F21+F25)/6</f>
        <v>1.6066</v>
      </c>
      <c r="E188" s="4">
        <f t="shared" si="34"/>
        <v>-3.9999999999995595E-4</v>
      </c>
    </row>
    <row r="189" spans="1:10" x14ac:dyDescent="0.35">
      <c r="A189" s="6" t="s">
        <v>159</v>
      </c>
      <c r="B189" s="4">
        <f>AVERAGE(B185:B188)</f>
        <v>1.6194250000000001</v>
      </c>
      <c r="D189" s="4">
        <f>AVERAGE(D185:D188)</f>
        <v>1.6194021135982188</v>
      </c>
      <c r="E189" s="4">
        <f t="shared" si="34"/>
        <v>-2.2886401781274657E-5</v>
      </c>
    </row>
    <row r="190" spans="1:10" x14ac:dyDescent="0.35">
      <c r="A190" t="s">
        <v>42</v>
      </c>
      <c r="B190" s="4">
        <v>1.365</v>
      </c>
      <c r="D190">
        <f>(F27+F30+F33+F36+F39+F42)/6</f>
        <v>1.3649483999325513</v>
      </c>
      <c r="E190" s="4">
        <f t="shared" si="34"/>
        <v>-5.1600067448642761E-5</v>
      </c>
    </row>
    <row r="191" spans="1:10" x14ac:dyDescent="0.35">
      <c r="A191" t="s">
        <v>43</v>
      </c>
      <c r="B191" s="4">
        <v>1.3794</v>
      </c>
      <c r="D191">
        <f>(F28+F31+F34+F37+F40+F43)/6</f>
        <v>1.3796999999999999</v>
      </c>
      <c r="E191" s="4">
        <f t="shared" si="34"/>
        <v>2.9999999999996696E-4</v>
      </c>
    </row>
    <row r="192" spans="1:10" x14ac:dyDescent="0.35">
      <c r="A192" t="s">
        <v>43</v>
      </c>
      <c r="B192" s="4">
        <v>1.3794</v>
      </c>
      <c r="D192">
        <f>(F29+F32+F35+F38+F41+F44)/6</f>
        <v>1.3796999999999999</v>
      </c>
      <c r="E192" s="4">
        <f t="shared" si="34"/>
        <v>2.9999999999996696E-4</v>
      </c>
    </row>
    <row r="193" spans="1:5" x14ac:dyDescent="0.35">
      <c r="A193" s="6" t="s">
        <v>160</v>
      </c>
      <c r="B193" s="4">
        <f>AVERAGE(B190:B192)</f>
        <v>1.3745999999999998</v>
      </c>
      <c r="D193" s="4">
        <f>AVERAGE(D190:D192)</f>
        <v>1.3747827999775171</v>
      </c>
      <c r="E193" s="4">
        <f t="shared" si="34"/>
        <v>1.8279997751724508E-4</v>
      </c>
    </row>
    <row r="194" spans="1:5" x14ac:dyDescent="0.35">
      <c r="A194" t="s">
        <v>39</v>
      </c>
      <c r="B194" s="4">
        <v>1.9888999999999999</v>
      </c>
      <c r="D194">
        <f>(F46+F52+F58+F64+F70+F76+F82+F88+F94+F100+F106+F112+F118+F124+F130+F136+F142+F148)/18</f>
        <v>2.0026452142298923</v>
      </c>
      <c r="E194" s="4">
        <f t="shared" si="34"/>
        <v>1.3745214229892389E-2</v>
      </c>
    </row>
    <row r="195" spans="1:5" x14ac:dyDescent="0.35">
      <c r="A195" t="s">
        <v>36</v>
      </c>
      <c r="B195" s="4">
        <v>1.8863000000000001</v>
      </c>
      <c r="D195">
        <f>(F47+F53+F59+F65+F71+F77+F83+F89+F95+F101+F107+F113+F119+F125+F131+F137+F143+F149)/18</f>
        <v>1.901213712342348</v>
      </c>
      <c r="E195" s="4">
        <f t="shared" si="34"/>
        <v>1.4913712342347951E-2</v>
      </c>
    </row>
    <row r="196" spans="1:5" x14ac:dyDescent="0.35">
      <c r="A196" t="s">
        <v>37</v>
      </c>
      <c r="B196" s="4">
        <v>1.8984000000000001</v>
      </c>
      <c r="D196">
        <f>(F48+F54+F60+F66+F72+F78+F84+F90+F96+F102+F108+F114+F120+F126+F132+F138+F144+F150)/18</f>
        <v>1.9131759070093972</v>
      </c>
      <c r="E196" s="4">
        <f t="shared" si="34"/>
        <v>1.4775907009397127E-2</v>
      </c>
    </row>
    <row r="197" spans="1:5" x14ac:dyDescent="0.35">
      <c r="A197" t="s">
        <v>40</v>
      </c>
      <c r="B197" s="4">
        <v>1.9532</v>
      </c>
      <c r="D197">
        <f>(F49+F55+F61+F67+F73+F79+F85+F91+F97+F103+F109+F115+F121+F127+F133+F139+F145+F151)/18</f>
        <v>1.9673517969064487</v>
      </c>
      <c r="E197" s="4">
        <f t="shared" si="34"/>
        <v>1.4151796906448633E-2</v>
      </c>
    </row>
    <row r="198" spans="1:5" x14ac:dyDescent="0.35">
      <c r="A198" t="s">
        <v>38</v>
      </c>
      <c r="B198" s="4">
        <v>1.8922000000000001</v>
      </c>
      <c r="D198">
        <f>(F50+F56+F62+F68+F74+F80+F86+F92+F98+F104+F110+F116+F122+F128+F134+F140+F146+F152)/18</f>
        <v>1.9070465180064464</v>
      </c>
      <c r="E198" s="4">
        <f t="shared" si="34"/>
        <v>1.4846518006446319E-2</v>
      </c>
    </row>
    <row r="199" spans="1:5" x14ac:dyDescent="0.35">
      <c r="A199" t="s">
        <v>41</v>
      </c>
      <c r="B199" s="4">
        <v>1.921</v>
      </c>
      <c r="D199">
        <f>(F51+F57+F63+F69+F75+F81+F87+F99+F105+F111+F93+F117+F123+F129+F135+F141+F147+F153)/18</f>
        <v>1.9355185185362838</v>
      </c>
      <c r="E199" s="4">
        <f t="shared" si="34"/>
        <v>1.451851853628372E-2</v>
      </c>
    </row>
    <row r="200" spans="1:5" x14ac:dyDescent="0.35">
      <c r="A200" s="6" t="s">
        <v>161</v>
      </c>
      <c r="B200" s="4">
        <f>AVERAGE(B194:B199)</f>
        <v>1.9233333333333331</v>
      </c>
      <c r="D200" s="4">
        <f>AVERAGE(D194:D199)</f>
        <v>1.9378252778384695</v>
      </c>
      <c r="E200" s="4">
        <f t="shared" si="34"/>
        <v>1.4491944505136356E-2</v>
      </c>
    </row>
    <row r="201" spans="1:5" x14ac:dyDescent="0.35">
      <c r="A201" t="s">
        <v>24</v>
      </c>
      <c r="B201" s="4">
        <v>1.9894000000000001</v>
      </c>
      <c r="D201">
        <f t="shared" ref="D201:D206" si="35">(F155+F161+F167)/3</f>
        <v>1.9904928404958397</v>
      </c>
      <c r="E201" s="4">
        <f t="shared" si="34"/>
        <v>1.0928404958396865E-3</v>
      </c>
    </row>
    <row r="202" spans="1:5" x14ac:dyDescent="0.35">
      <c r="A202" t="s">
        <v>23</v>
      </c>
      <c r="B202" s="4">
        <v>1.9911000000000001</v>
      </c>
      <c r="D202">
        <f t="shared" si="35"/>
        <v>1.9609705218409905</v>
      </c>
      <c r="E202" s="4">
        <f t="shared" si="34"/>
        <v>-3.0129478159009571E-2</v>
      </c>
    </row>
    <row r="203" spans="1:5" x14ac:dyDescent="0.35">
      <c r="A203" t="s">
        <v>23</v>
      </c>
      <c r="B203" s="4">
        <v>1.9911000000000001</v>
      </c>
      <c r="D203">
        <f t="shared" si="35"/>
        <v>1.9609705218409905</v>
      </c>
      <c r="E203" s="4">
        <f t="shared" si="34"/>
        <v>-3.0129478159009571E-2</v>
      </c>
    </row>
    <row r="204" spans="1:5" x14ac:dyDescent="0.35">
      <c r="A204" t="s">
        <v>25</v>
      </c>
      <c r="B204" s="4">
        <v>2.1107999999999998</v>
      </c>
      <c r="D204">
        <f t="shared" si="35"/>
        <v>2.0793573595450514</v>
      </c>
      <c r="E204" s="4">
        <f t="shared" si="34"/>
        <v>-3.1442640454948378E-2</v>
      </c>
    </row>
    <row r="205" spans="1:5" x14ac:dyDescent="0.35">
      <c r="A205" t="s">
        <v>26</v>
      </c>
      <c r="B205" s="4">
        <v>1.9953000000000001</v>
      </c>
      <c r="D205">
        <f t="shared" si="35"/>
        <v>1.9599772689870161</v>
      </c>
      <c r="E205" s="4">
        <f t="shared" si="34"/>
        <v>-3.5322731012983999E-2</v>
      </c>
    </row>
    <row r="206" spans="1:5" x14ac:dyDescent="0.35">
      <c r="A206" t="s">
        <v>26</v>
      </c>
      <c r="B206" s="4">
        <v>1.9953000000000001</v>
      </c>
      <c r="D206">
        <f t="shared" si="35"/>
        <v>1.9599772689870161</v>
      </c>
      <c r="E206" s="4">
        <f t="shared" si="34"/>
        <v>-3.5322731012983999E-2</v>
      </c>
    </row>
    <row r="207" spans="1:5" x14ac:dyDescent="0.35">
      <c r="A207" s="6" t="s">
        <v>162</v>
      </c>
      <c r="B207" s="4">
        <f>AVERAGE(B201:B206)</f>
        <v>2.0121666666666669</v>
      </c>
      <c r="D207" s="4">
        <f>AVERAGE(D201:D206)</f>
        <v>1.9852909636161507</v>
      </c>
      <c r="E207" s="4">
        <f t="shared" si="34"/>
        <v>-2.6875703050516231E-2</v>
      </c>
    </row>
    <row r="208" spans="1:5" x14ac:dyDescent="0.35">
      <c r="A208" t="s">
        <v>32</v>
      </c>
      <c r="B208" s="4">
        <v>2.488</v>
      </c>
      <c r="D208">
        <f>AVERAGE(F174:F176)</f>
        <v>2.4911009795292229</v>
      </c>
      <c r="E208" s="4">
        <f t="shared" si="34"/>
        <v>3.100979529222947E-3</v>
      </c>
    </row>
    <row r="209" spans="1:5" x14ac:dyDescent="0.35">
      <c r="A209" s="6" t="s">
        <v>17</v>
      </c>
      <c r="B209" s="4">
        <v>2.8239999999999998</v>
      </c>
      <c r="D209">
        <f>AVERAGE(F177:F179)</f>
        <v>2.8213206094936605</v>
      </c>
      <c r="E209" s="4">
        <f t="shared" si="34"/>
        <v>-2.679390506339363E-3</v>
      </c>
    </row>
    <row r="210" spans="1:5" x14ac:dyDescent="0.35">
      <c r="A210" s="6" t="s">
        <v>18</v>
      </c>
      <c r="B210" s="4">
        <v>2.7389999999999999</v>
      </c>
      <c r="D210">
        <f>AVERAGE(F180:F182)</f>
        <v>2.7176729983078727</v>
      </c>
      <c r="E210" s="4">
        <f t="shared" si="34"/>
        <v>-2.1327001692127201E-2</v>
      </c>
    </row>
    <row r="211" spans="1:5" x14ac:dyDescent="0.35">
      <c r="A211" s="6" t="s">
        <v>158</v>
      </c>
      <c r="B211" s="4">
        <f>AVERAGE(B208:B210)</f>
        <v>2.683666666666666</v>
      </c>
      <c r="D211" s="4">
        <f>AVERAGE(D208:D210)</f>
        <v>2.6766981957769187</v>
      </c>
      <c r="E211" s="4">
        <f t="shared" si="34"/>
        <v>-6.9684708897472802E-3</v>
      </c>
    </row>
  </sheetData>
  <conditionalFormatting sqref="E185:E211">
    <cfRule type="cellIs" dxfId="77" priority="1" operator="lessThan">
      <formula>-0.001</formula>
    </cfRule>
    <cfRule type="cellIs" dxfId="76" priority="2" operator="greaterThan">
      <formula>0.001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26B4C-64DD-41D3-9E9D-B4BF0E4D68E2}">
  <dimension ref="A1:V312"/>
  <sheetViews>
    <sheetView topLeftCell="A135" zoomScaleNormal="100" workbookViewId="0">
      <selection activeCell="S246" sqref="S246"/>
    </sheetView>
  </sheetViews>
  <sheetFormatPr defaultRowHeight="14.5" x14ac:dyDescent="0.35"/>
  <cols>
    <col min="4" max="4" width="15.453125" bestFit="1" customWidth="1"/>
    <col min="7" max="7" width="9.453125" bestFit="1" customWidth="1"/>
    <col min="14" max="14" width="9.453125" bestFit="1" customWidth="1"/>
    <col min="32" max="32" width="15.453125" bestFit="1" customWidth="1"/>
  </cols>
  <sheetData>
    <row r="1" spans="1:22" s="12" customFormat="1" x14ac:dyDescent="0.35">
      <c r="A1" s="22" t="s">
        <v>0</v>
      </c>
      <c r="B1" s="22" t="s">
        <v>11</v>
      </c>
      <c r="C1" t="s">
        <v>35</v>
      </c>
      <c r="D1" s="23">
        <f>M$1</f>
        <v>0.99871547866099941</v>
      </c>
      <c r="E1" s="6"/>
      <c r="F1"/>
      <c r="G1"/>
      <c r="H1"/>
      <c r="I1"/>
      <c r="J1"/>
      <c r="K1"/>
      <c r="L1" t="s">
        <v>21</v>
      </c>
      <c r="M1" s="18">
        <f>O1+P1</f>
        <v>0.99871547866099941</v>
      </c>
      <c r="N1"/>
      <c r="O1" s="7">
        <v>0.99871547866099941</v>
      </c>
      <c r="P1" s="7"/>
      <c r="R1"/>
      <c r="S1"/>
    </row>
    <row r="2" spans="1:22" s="12" customFormat="1" x14ac:dyDescent="0.35">
      <c r="A2" s="22" t="s">
        <v>0</v>
      </c>
      <c r="B2" s="22" t="s">
        <v>12</v>
      </c>
      <c r="C2"/>
      <c r="D2" s="23">
        <f>M$2</f>
        <v>0.95970329941597765</v>
      </c>
      <c r="E2"/>
      <c r="F2"/>
      <c r="G2"/>
      <c r="H2"/>
      <c r="I2"/>
      <c r="J2"/>
      <c r="K2"/>
      <c r="L2" t="s">
        <v>22</v>
      </c>
      <c r="M2" s="18">
        <f>O2+P2</f>
        <v>0.95970329941597765</v>
      </c>
      <c r="N2"/>
      <c r="O2" s="7">
        <v>0.95970329941597765</v>
      </c>
      <c r="P2" s="7"/>
      <c r="R2"/>
      <c r="S2"/>
    </row>
    <row r="3" spans="1:22" s="12" customFormat="1" x14ac:dyDescent="0.35">
      <c r="A3" s="22" t="s">
        <v>0</v>
      </c>
      <c r="B3" s="22" t="s">
        <v>13</v>
      </c>
      <c r="C3"/>
      <c r="D3" s="23">
        <f>M$3</f>
        <v>1.0459916814346699</v>
      </c>
      <c r="E3"/>
      <c r="F3"/>
      <c r="G3"/>
      <c r="H3"/>
      <c r="I3"/>
      <c r="J3"/>
      <c r="K3"/>
      <c r="L3" t="s">
        <v>33</v>
      </c>
      <c r="M3" s="18">
        <f>O3+P3</f>
        <v>1.0459916814346699</v>
      </c>
      <c r="N3"/>
      <c r="O3" s="7">
        <v>1.03699168143467</v>
      </c>
      <c r="P3" s="7">
        <v>8.9999999999999993E-3</v>
      </c>
      <c r="R3"/>
      <c r="S3"/>
    </row>
    <row r="4" spans="1:22" s="12" customFormat="1" x14ac:dyDescent="0.35">
      <c r="A4" s="22" t="s">
        <v>0</v>
      </c>
      <c r="B4" s="22" t="s">
        <v>14</v>
      </c>
      <c r="C4"/>
      <c r="D4" s="23">
        <f>M$4</f>
        <v>1.0457455511595801</v>
      </c>
      <c r="E4"/>
      <c r="F4"/>
      <c r="G4"/>
      <c r="H4"/>
      <c r="I4"/>
      <c r="J4"/>
      <c r="K4"/>
      <c r="L4" t="s">
        <v>34</v>
      </c>
      <c r="M4" s="18">
        <f>O4+P4</f>
        <v>1.0457455511595801</v>
      </c>
      <c r="N4" s="5">
        <f>SUM(M1:M4)</f>
        <v>4.0501560106712269</v>
      </c>
      <c r="O4" s="7">
        <v>1.0457455511595801</v>
      </c>
      <c r="P4" s="7"/>
      <c r="S4"/>
    </row>
    <row r="5" spans="1:22" s="12" customFormat="1" x14ac:dyDescent="0.35">
      <c r="A5" s="22" t="s">
        <v>1</v>
      </c>
      <c r="B5" s="22" t="s">
        <v>11</v>
      </c>
      <c r="C5" t="s">
        <v>35</v>
      </c>
      <c r="D5" s="23">
        <f>M$1</f>
        <v>0.99871547866099941</v>
      </c>
      <c r="E5"/>
      <c r="F5"/>
      <c r="G5"/>
      <c r="H5"/>
      <c r="I5"/>
      <c r="J5"/>
      <c r="K5"/>
      <c r="L5"/>
      <c r="M5"/>
      <c r="N5"/>
      <c r="O5"/>
      <c r="S5"/>
    </row>
    <row r="6" spans="1:22" s="12" customFormat="1" x14ac:dyDescent="0.35">
      <c r="A6" s="22" t="s">
        <v>1</v>
      </c>
      <c r="B6" s="22" t="s">
        <v>12</v>
      </c>
      <c r="C6"/>
      <c r="D6" s="23">
        <f>M$2</f>
        <v>0.95970329941597765</v>
      </c>
      <c r="E6"/>
      <c r="F6"/>
      <c r="G6"/>
      <c r="H6"/>
      <c r="I6"/>
      <c r="J6"/>
      <c r="K6"/>
      <c r="L6"/>
      <c r="M6"/>
      <c r="N6"/>
      <c r="O6"/>
      <c r="S6"/>
    </row>
    <row r="7" spans="1:22" s="12" customFormat="1" x14ac:dyDescent="0.35">
      <c r="A7" s="22" t="s">
        <v>1</v>
      </c>
      <c r="B7" s="22" t="s">
        <v>13</v>
      </c>
      <c r="C7"/>
      <c r="D7" s="23">
        <f>M$3</f>
        <v>1.0459916814346699</v>
      </c>
      <c r="E7"/>
      <c r="F7"/>
      <c r="G7"/>
      <c r="H7"/>
      <c r="I7"/>
      <c r="J7"/>
      <c r="K7"/>
      <c r="L7"/>
      <c r="M7"/>
      <c r="N7"/>
      <c r="O7"/>
      <c r="S7"/>
      <c r="T7" s="8"/>
      <c r="U7" s="9"/>
      <c r="V7" s="13"/>
    </row>
    <row r="8" spans="1:22" s="12" customFormat="1" x14ac:dyDescent="0.35">
      <c r="A8" s="22" t="s">
        <v>1</v>
      </c>
      <c r="B8" s="22" t="s">
        <v>14</v>
      </c>
      <c r="C8"/>
      <c r="D8" s="23">
        <f>M$4</f>
        <v>1.0457455511595801</v>
      </c>
      <c r="E8"/>
      <c r="F8"/>
      <c r="G8"/>
      <c r="H8"/>
      <c r="I8"/>
      <c r="J8"/>
      <c r="K8"/>
      <c r="L8"/>
      <c r="M8"/>
      <c r="N8"/>
      <c r="O8"/>
      <c r="S8"/>
    </row>
    <row r="9" spans="1:22" s="12" customFormat="1" x14ac:dyDescent="0.35">
      <c r="A9" s="22" t="s">
        <v>2</v>
      </c>
      <c r="B9" s="22" t="s">
        <v>11</v>
      </c>
      <c r="C9" t="s">
        <v>35</v>
      </c>
      <c r="D9" s="23">
        <f>M$1</f>
        <v>0.99871547866099941</v>
      </c>
      <c r="E9"/>
      <c r="F9"/>
      <c r="G9"/>
      <c r="H9"/>
      <c r="I9"/>
      <c r="J9"/>
      <c r="K9"/>
      <c r="L9"/>
      <c r="M9"/>
      <c r="N9"/>
      <c r="O9"/>
      <c r="S9"/>
    </row>
    <row r="10" spans="1:22" s="12" customFormat="1" x14ac:dyDescent="0.35">
      <c r="A10" s="22" t="s">
        <v>2</v>
      </c>
      <c r="B10" s="22" t="s">
        <v>12</v>
      </c>
      <c r="C10"/>
      <c r="D10" s="23">
        <f>M$2</f>
        <v>0.95970329941597765</v>
      </c>
      <c r="E10"/>
      <c r="F10"/>
      <c r="G10"/>
      <c r="H10"/>
      <c r="I10"/>
      <c r="J10"/>
      <c r="K10"/>
      <c r="L10"/>
      <c r="M10"/>
      <c r="N10"/>
      <c r="O10"/>
      <c r="S10"/>
    </row>
    <row r="11" spans="1:22" s="12" customFormat="1" x14ac:dyDescent="0.35">
      <c r="A11" s="22" t="s">
        <v>2</v>
      </c>
      <c r="B11" s="22" t="s">
        <v>13</v>
      </c>
      <c r="C11"/>
      <c r="D11" s="23">
        <f>M$3</f>
        <v>1.0459916814346699</v>
      </c>
      <c r="E11"/>
      <c r="F11"/>
      <c r="G11"/>
      <c r="H11"/>
      <c r="I11"/>
      <c r="J11"/>
      <c r="K11"/>
      <c r="L11"/>
      <c r="M11"/>
      <c r="N11"/>
      <c r="O11"/>
      <c r="S11"/>
    </row>
    <row r="12" spans="1:22" s="12" customFormat="1" x14ac:dyDescent="0.35">
      <c r="A12" s="22" t="s">
        <v>2</v>
      </c>
      <c r="B12" s="22" t="s">
        <v>14</v>
      </c>
      <c r="C12"/>
      <c r="D12" s="23">
        <f>M$4</f>
        <v>1.0457455511595801</v>
      </c>
      <c r="E12"/>
      <c r="F12"/>
      <c r="G12"/>
      <c r="H12"/>
      <c r="I12"/>
      <c r="J12"/>
      <c r="K12"/>
      <c r="L12"/>
      <c r="M12"/>
      <c r="N12"/>
      <c r="O12"/>
      <c r="S12"/>
    </row>
    <row r="13" spans="1:22" s="12" customFormat="1" x14ac:dyDescent="0.35">
      <c r="A13" s="22" t="s">
        <v>3</v>
      </c>
      <c r="B13" s="22" t="s">
        <v>11</v>
      </c>
      <c r="C13" t="s">
        <v>35</v>
      </c>
      <c r="D13" s="23">
        <f>M$1</f>
        <v>0.99871547866099941</v>
      </c>
      <c r="E13"/>
      <c r="F13"/>
      <c r="G13"/>
      <c r="H13"/>
      <c r="I13"/>
      <c r="J13"/>
      <c r="K13"/>
      <c r="L13"/>
      <c r="M13"/>
      <c r="N13"/>
      <c r="O13"/>
      <c r="S13"/>
    </row>
    <row r="14" spans="1:22" s="12" customFormat="1" x14ac:dyDescent="0.35">
      <c r="A14" s="22" t="s">
        <v>3</v>
      </c>
      <c r="B14" s="22" t="s">
        <v>12</v>
      </c>
      <c r="C14"/>
      <c r="D14" s="23">
        <f>M$2</f>
        <v>0.95970329941597765</v>
      </c>
      <c r="E14"/>
      <c r="F14"/>
      <c r="G14"/>
      <c r="H14"/>
      <c r="I14"/>
      <c r="J14"/>
      <c r="K14"/>
      <c r="L14"/>
      <c r="M14"/>
      <c r="N14"/>
      <c r="O14"/>
      <c r="S14"/>
    </row>
    <row r="15" spans="1:22" s="12" customFormat="1" x14ac:dyDescent="0.35">
      <c r="A15" s="22" t="s">
        <v>3</v>
      </c>
      <c r="B15" s="22" t="s">
        <v>13</v>
      </c>
      <c r="C15"/>
      <c r="D15" s="23">
        <f>M$3</f>
        <v>1.0459916814346699</v>
      </c>
      <c r="E15"/>
      <c r="F15"/>
      <c r="G15"/>
      <c r="H15"/>
      <c r="I15"/>
      <c r="J15"/>
      <c r="K15"/>
      <c r="L15"/>
      <c r="M15"/>
      <c r="N15"/>
      <c r="O15"/>
      <c r="S15"/>
    </row>
    <row r="16" spans="1:22" s="12" customFormat="1" x14ac:dyDescent="0.35">
      <c r="A16" s="22" t="s">
        <v>3</v>
      </c>
      <c r="B16" s="22" t="s">
        <v>14</v>
      </c>
      <c r="C16"/>
      <c r="D16" s="23">
        <f>M$4</f>
        <v>1.0457455511595801</v>
      </c>
      <c r="E16"/>
      <c r="F16"/>
      <c r="G16"/>
      <c r="H16"/>
      <c r="I16"/>
      <c r="J16"/>
      <c r="K16"/>
      <c r="L16"/>
      <c r="M16"/>
      <c r="N16"/>
      <c r="O16"/>
      <c r="S16"/>
    </row>
    <row r="17" spans="1:22" s="12" customFormat="1" x14ac:dyDescent="0.35">
      <c r="A17" s="22" t="s">
        <v>4</v>
      </c>
      <c r="B17" s="22" t="s">
        <v>11</v>
      </c>
      <c r="C17" t="s">
        <v>35</v>
      </c>
      <c r="D17" s="23">
        <f>M$1</f>
        <v>0.99871547866099941</v>
      </c>
      <c r="E17"/>
      <c r="F17"/>
      <c r="G17"/>
      <c r="H17"/>
      <c r="I17"/>
      <c r="J17"/>
      <c r="K17"/>
      <c r="L17"/>
      <c r="M17"/>
      <c r="N17"/>
      <c r="O17"/>
      <c r="S17"/>
    </row>
    <row r="18" spans="1:22" s="12" customFormat="1" x14ac:dyDescent="0.35">
      <c r="A18" s="22" t="s">
        <v>4</v>
      </c>
      <c r="B18" s="22" t="s">
        <v>12</v>
      </c>
      <c r="C18"/>
      <c r="D18" s="23">
        <f>M$2</f>
        <v>0.95970329941597765</v>
      </c>
      <c r="E18"/>
      <c r="F18"/>
      <c r="G18"/>
      <c r="H18"/>
      <c r="I18"/>
      <c r="J18"/>
      <c r="K18"/>
      <c r="L18"/>
      <c r="M18"/>
      <c r="N18"/>
      <c r="O18"/>
      <c r="P18"/>
      <c r="S18"/>
    </row>
    <row r="19" spans="1:22" s="12" customFormat="1" x14ac:dyDescent="0.35">
      <c r="A19" s="22" t="s">
        <v>4</v>
      </c>
      <c r="B19" s="22" t="s">
        <v>13</v>
      </c>
      <c r="C19"/>
      <c r="D19" s="23">
        <f>M$3</f>
        <v>1.0459916814346699</v>
      </c>
      <c r="E19"/>
      <c r="F19"/>
      <c r="G19"/>
      <c r="H19"/>
      <c r="I19"/>
      <c r="J19"/>
      <c r="K19"/>
      <c r="L19"/>
      <c r="M19"/>
      <c r="N19"/>
      <c r="O19"/>
      <c r="P19"/>
      <c r="S19"/>
    </row>
    <row r="20" spans="1:22" s="12" customFormat="1" x14ac:dyDescent="0.35">
      <c r="A20" s="22" t="s">
        <v>4</v>
      </c>
      <c r="B20" s="22" t="s">
        <v>14</v>
      </c>
      <c r="C20"/>
      <c r="D20" s="23">
        <f>M$4</f>
        <v>1.0457455511595801</v>
      </c>
      <c r="E20"/>
      <c r="F20"/>
      <c r="G20"/>
      <c r="H20"/>
      <c r="I20"/>
      <c r="J20"/>
      <c r="K20"/>
      <c r="L20"/>
      <c r="M20"/>
      <c r="N20"/>
      <c r="O20"/>
      <c r="P20"/>
      <c r="S20"/>
      <c r="U20" s="14"/>
      <c r="V20" s="14"/>
    </row>
    <row r="21" spans="1:22" s="12" customFormat="1" x14ac:dyDescent="0.35">
      <c r="A21" s="22" t="s">
        <v>5</v>
      </c>
      <c r="B21" s="22" t="s">
        <v>11</v>
      </c>
      <c r="C21" t="s">
        <v>35</v>
      </c>
      <c r="D21" s="23">
        <f>M$1</f>
        <v>0.99871547866099941</v>
      </c>
      <c r="E21"/>
      <c r="F21"/>
      <c r="G21"/>
      <c r="H21"/>
      <c r="I21"/>
      <c r="J21"/>
      <c r="K21"/>
      <c r="L21"/>
      <c r="M21"/>
      <c r="N21"/>
      <c r="O21"/>
      <c r="P21"/>
      <c r="S21"/>
    </row>
    <row r="22" spans="1:22" s="12" customFormat="1" x14ac:dyDescent="0.35">
      <c r="A22" s="22" t="s">
        <v>5</v>
      </c>
      <c r="B22" s="22" t="s">
        <v>12</v>
      </c>
      <c r="C22"/>
      <c r="D22" s="23">
        <f>M$2</f>
        <v>0.95970329941597765</v>
      </c>
      <c r="E22"/>
      <c r="F22"/>
      <c r="G22"/>
      <c r="H22"/>
      <c r="I22"/>
      <c r="J22"/>
      <c r="K22"/>
      <c r="L22"/>
      <c r="M22"/>
      <c r="N22"/>
      <c r="O22"/>
      <c r="P22"/>
      <c r="S22"/>
    </row>
    <row r="23" spans="1:22" s="12" customFormat="1" x14ac:dyDescent="0.35">
      <c r="A23" s="22" t="s">
        <v>5</v>
      </c>
      <c r="B23" s="22" t="s">
        <v>13</v>
      </c>
      <c r="C23"/>
      <c r="D23" s="23">
        <f>M$3</f>
        <v>1.0459916814346699</v>
      </c>
      <c r="E23"/>
      <c r="F23"/>
      <c r="G23"/>
      <c r="H23"/>
      <c r="I23"/>
      <c r="J23"/>
      <c r="K23"/>
      <c r="L23"/>
      <c r="M23"/>
      <c r="N23"/>
      <c r="O23"/>
      <c r="P23"/>
      <c r="S23"/>
    </row>
    <row r="24" spans="1:22" s="12" customFormat="1" x14ac:dyDescent="0.35">
      <c r="A24" s="22" t="s">
        <v>5</v>
      </c>
      <c r="B24" s="22" t="s">
        <v>14</v>
      </c>
      <c r="C24"/>
      <c r="D24" s="23">
        <f>M$4</f>
        <v>1.0457455511595801</v>
      </c>
      <c r="E24"/>
      <c r="F24"/>
      <c r="G24"/>
      <c r="H24"/>
      <c r="I24"/>
      <c r="J24"/>
      <c r="K24"/>
      <c r="L24"/>
      <c r="M24"/>
      <c r="N24"/>
      <c r="O24"/>
      <c r="P24"/>
      <c r="S24"/>
    </row>
    <row r="25" spans="1:22" s="12" customFormat="1" x14ac:dyDescent="0.35">
      <c r="A25" s="1" t="s">
        <v>30</v>
      </c>
      <c r="B25" s="1" t="s">
        <v>10</v>
      </c>
      <c r="C25" t="s">
        <v>44</v>
      </c>
      <c r="D25" s="24">
        <f>N$25</f>
        <v>1.0199487502095992</v>
      </c>
      <c r="E25"/>
      <c r="F25"/>
      <c r="G25"/>
      <c r="H25"/>
      <c r="I25"/>
      <c r="J25"/>
      <c r="K25"/>
      <c r="L25" s="1" t="s">
        <v>30</v>
      </c>
      <c r="M25" s="1" t="s">
        <v>10</v>
      </c>
      <c r="N25" s="21">
        <f>P25+Q25</f>
        <v>1.0199487502095992</v>
      </c>
      <c r="O25"/>
      <c r="P25" s="24">
        <v>1.0169487502095993</v>
      </c>
      <c r="Q25" s="12">
        <v>3.0000000000000001E-3</v>
      </c>
      <c r="S25"/>
    </row>
    <row r="26" spans="1:22" s="12" customFormat="1" x14ac:dyDescent="0.35">
      <c r="A26" s="1" t="s">
        <v>30</v>
      </c>
      <c r="B26" s="1" t="s">
        <v>31</v>
      </c>
      <c r="C26"/>
      <c r="D26" s="24">
        <f>N$26</f>
        <v>0.97866231206463161</v>
      </c>
      <c r="E26"/>
      <c r="F26"/>
      <c r="G26"/>
      <c r="H26"/>
      <c r="I26"/>
      <c r="J26"/>
      <c r="K26"/>
      <c r="L26" s="1" t="s">
        <v>30</v>
      </c>
      <c r="M26" s="1" t="s">
        <v>31</v>
      </c>
      <c r="N26" s="21">
        <f t="shared" ref="N26:N27" si="0">P26+Q26</f>
        <v>0.97866231206463161</v>
      </c>
      <c r="O26"/>
      <c r="P26" s="24">
        <v>0.97866231206463161</v>
      </c>
      <c r="S26"/>
    </row>
    <row r="27" spans="1:22" s="12" customFormat="1" x14ac:dyDescent="0.35">
      <c r="A27" s="1" t="s">
        <v>30</v>
      </c>
      <c r="B27" s="1" t="s">
        <v>31</v>
      </c>
      <c r="C27"/>
      <c r="D27" s="24">
        <f>N$27</f>
        <v>0.97866231206463161</v>
      </c>
      <c r="E27"/>
      <c r="F27"/>
      <c r="G27"/>
      <c r="H27"/>
      <c r="I27"/>
      <c r="J27"/>
      <c r="K27"/>
      <c r="L27" s="1" t="s">
        <v>30</v>
      </c>
      <c r="M27" s="1" t="s">
        <v>31</v>
      </c>
      <c r="N27" s="21">
        <f t="shared" si="0"/>
        <v>0.97866231206463161</v>
      </c>
      <c r="O27"/>
      <c r="P27" s="24">
        <v>0.97866231206463161</v>
      </c>
      <c r="S27"/>
    </row>
    <row r="28" spans="1:22" s="12" customFormat="1" x14ac:dyDescent="0.35">
      <c r="A28" s="1" t="s">
        <v>47</v>
      </c>
      <c r="B28" s="1" t="s">
        <v>10</v>
      </c>
      <c r="C28" t="s">
        <v>44</v>
      </c>
      <c r="D28" s="24">
        <f>N$25</f>
        <v>1.0199487502095992</v>
      </c>
      <c r="E28"/>
      <c r="F28"/>
      <c r="G28"/>
      <c r="H28"/>
      <c r="I28"/>
      <c r="J28"/>
      <c r="K28"/>
      <c r="L28"/>
      <c r="M28"/>
      <c r="N28"/>
      <c r="O28"/>
      <c r="P28"/>
      <c r="S28"/>
    </row>
    <row r="29" spans="1:22" s="12" customFormat="1" x14ac:dyDescent="0.35">
      <c r="A29" s="1" t="s">
        <v>47</v>
      </c>
      <c r="B29" s="1" t="s">
        <v>31</v>
      </c>
      <c r="C29"/>
      <c r="D29" s="24">
        <f>N$26</f>
        <v>0.97866231206463161</v>
      </c>
      <c r="E29"/>
      <c r="F29"/>
      <c r="G29"/>
      <c r="H29"/>
      <c r="I29"/>
      <c r="J29"/>
      <c r="K29"/>
      <c r="L29"/>
      <c r="M29"/>
      <c r="N29"/>
      <c r="O29"/>
      <c r="P29"/>
      <c r="S29"/>
    </row>
    <row r="30" spans="1:22" s="12" customFormat="1" x14ac:dyDescent="0.35">
      <c r="A30" s="1" t="s">
        <v>47</v>
      </c>
      <c r="B30" s="1" t="s">
        <v>31</v>
      </c>
      <c r="C30"/>
      <c r="D30" s="24">
        <f>N$27</f>
        <v>0.97866231206463161</v>
      </c>
      <c r="E30"/>
      <c r="F30"/>
      <c r="G30"/>
      <c r="H30"/>
      <c r="I30"/>
      <c r="J30"/>
      <c r="K30"/>
      <c r="L30"/>
      <c r="M30"/>
      <c r="N30"/>
      <c r="O30"/>
      <c r="P30"/>
      <c r="S30"/>
    </row>
    <row r="31" spans="1:22" s="12" customFormat="1" x14ac:dyDescent="0.35">
      <c r="A31" s="1" t="s">
        <v>52</v>
      </c>
      <c r="B31" s="1" t="s">
        <v>10</v>
      </c>
      <c r="C31" t="s">
        <v>44</v>
      </c>
      <c r="D31" s="24">
        <f>N$25</f>
        <v>1.0199487502095992</v>
      </c>
      <c r="E31"/>
      <c r="F31"/>
      <c r="G31"/>
      <c r="H31"/>
      <c r="I31"/>
      <c r="J31"/>
      <c r="K31"/>
      <c r="L31"/>
      <c r="M31"/>
      <c r="N31"/>
      <c r="O31"/>
      <c r="P31"/>
      <c r="S31"/>
    </row>
    <row r="32" spans="1:22" s="12" customFormat="1" x14ac:dyDescent="0.35">
      <c r="A32" s="1" t="s">
        <v>52</v>
      </c>
      <c r="B32" s="1" t="s">
        <v>31</v>
      </c>
      <c r="C32"/>
      <c r="D32" s="24">
        <f>N$26</f>
        <v>0.97866231206463161</v>
      </c>
      <c r="E32"/>
      <c r="F32"/>
      <c r="G32"/>
      <c r="H32"/>
      <c r="I32"/>
      <c r="J32"/>
      <c r="K32"/>
      <c r="L32"/>
      <c r="M32"/>
      <c r="N32"/>
      <c r="O32"/>
      <c r="P32"/>
      <c r="S32"/>
    </row>
    <row r="33" spans="1:19" s="12" customFormat="1" x14ac:dyDescent="0.35">
      <c r="A33" s="1" t="s">
        <v>52</v>
      </c>
      <c r="B33" s="1" t="s">
        <v>31</v>
      </c>
      <c r="C33"/>
      <c r="D33" s="24">
        <f>N$27</f>
        <v>0.97866231206463161</v>
      </c>
      <c r="E33"/>
      <c r="F33"/>
      <c r="G33"/>
      <c r="H33"/>
      <c r="I33"/>
      <c r="J33"/>
      <c r="K33"/>
      <c r="L33"/>
      <c r="M33"/>
      <c r="N33"/>
      <c r="O33"/>
      <c r="P33"/>
      <c r="S33"/>
    </row>
    <row r="34" spans="1:19" s="12" customFormat="1" x14ac:dyDescent="0.35">
      <c r="A34" s="1" t="s">
        <v>74</v>
      </c>
      <c r="B34" s="1" t="s">
        <v>10</v>
      </c>
      <c r="C34" t="s">
        <v>44</v>
      </c>
      <c r="D34" s="24">
        <f>N$25</f>
        <v>1.0199487502095992</v>
      </c>
      <c r="E34"/>
      <c r="F34"/>
      <c r="G34"/>
      <c r="H34"/>
      <c r="I34"/>
      <c r="J34"/>
      <c r="K34"/>
      <c r="L34"/>
      <c r="M34"/>
      <c r="N34"/>
      <c r="O34"/>
      <c r="P34"/>
      <c r="S34"/>
    </row>
    <row r="35" spans="1:19" s="12" customFormat="1" x14ac:dyDescent="0.35">
      <c r="A35" s="1" t="s">
        <v>74</v>
      </c>
      <c r="B35" s="1" t="s">
        <v>31</v>
      </c>
      <c r="C35"/>
      <c r="D35" s="24">
        <f>N$26</f>
        <v>0.97866231206463161</v>
      </c>
      <c r="E35"/>
      <c r="F35"/>
      <c r="G35"/>
      <c r="H35"/>
      <c r="I35"/>
      <c r="J35"/>
      <c r="K35"/>
      <c r="L35"/>
      <c r="M35"/>
      <c r="N35"/>
      <c r="O35"/>
      <c r="P35"/>
      <c r="S35"/>
    </row>
    <row r="36" spans="1:19" s="12" customFormat="1" x14ac:dyDescent="0.35">
      <c r="A36" s="1" t="s">
        <v>74</v>
      </c>
      <c r="B36" s="1" t="s">
        <v>31</v>
      </c>
      <c r="C36"/>
      <c r="D36" s="24">
        <f>N$27</f>
        <v>0.97866231206463161</v>
      </c>
      <c r="E36"/>
      <c r="F36"/>
      <c r="G36"/>
      <c r="H36"/>
      <c r="I36"/>
      <c r="J36"/>
      <c r="K36"/>
      <c r="L36"/>
      <c r="M36"/>
      <c r="N36"/>
      <c r="O36"/>
      <c r="P36"/>
      <c r="S36"/>
    </row>
    <row r="37" spans="1:19" s="12" customFormat="1" x14ac:dyDescent="0.35">
      <c r="A37" s="1" t="s">
        <v>75</v>
      </c>
      <c r="B37" s="1" t="s">
        <v>10</v>
      </c>
      <c r="C37" t="s">
        <v>44</v>
      </c>
      <c r="D37" s="24">
        <f>N$25</f>
        <v>1.0199487502095992</v>
      </c>
      <c r="E37"/>
      <c r="F37"/>
      <c r="G37"/>
      <c r="H37"/>
      <c r="I37"/>
      <c r="J37"/>
      <c r="K37"/>
      <c r="L37"/>
      <c r="M37"/>
      <c r="N37"/>
      <c r="O37"/>
      <c r="P37"/>
      <c r="S37"/>
    </row>
    <row r="38" spans="1:19" s="12" customFormat="1" x14ac:dyDescent="0.35">
      <c r="A38" s="1" t="s">
        <v>75</v>
      </c>
      <c r="B38" s="1" t="s">
        <v>31</v>
      </c>
      <c r="C38"/>
      <c r="D38" s="24">
        <f>N$26</f>
        <v>0.97866231206463161</v>
      </c>
      <c r="E38"/>
      <c r="F38"/>
      <c r="G38"/>
      <c r="H38"/>
      <c r="I38"/>
      <c r="J38"/>
      <c r="K38"/>
      <c r="L38"/>
      <c r="M38"/>
      <c r="N38"/>
      <c r="O38"/>
      <c r="P38"/>
      <c r="S38"/>
    </row>
    <row r="39" spans="1:19" s="12" customFormat="1" x14ac:dyDescent="0.35">
      <c r="A39" s="1" t="s">
        <v>75</v>
      </c>
      <c r="B39" s="1" t="s">
        <v>31</v>
      </c>
      <c r="C39"/>
      <c r="D39" s="24">
        <f>N$27</f>
        <v>0.97866231206463161</v>
      </c>
      <c r="E39"/>
      <c r="F39"/>
      <c r="G39"/>
      <c r="H39"/>
      <c r="I39"/>
      <c r="J39"/>
      <c r="K39"/>
      <c r="L39"/>
      <c r="M39"/>
      <c r="N39"/>
      <c r="O39"/>
      <c r="P39"/>
      <c r="S39"/>
    </row>
    <row r="40" spans="1:19" s="12" customFormat="1" x14ac:dyDescent="0.35">
      <c r="A40" s="1" t="s">
        <v>76</v>
      </c>
      <c r="B40" s="1" t="s">
        <v>10</v>
      </c>
      <c r="C40" t="s">
        <v>44</v>
      </c>
      <c r="D40" s="24">
        <f>N$25</f>
        <v>1.0199487502095992</v>
      </c>
      <c r="E40"/>
      <c r="F40"/>
      <c r="G40"/>
      <c r="H40"/>
      <c r="I40"/>
      <c r="J40"/>
      <c r="K40"/>
      <c r="L40"/>
      <c r="M40"/>
      <c r="N40"/>
      <c r="O40"/>
      <c r="P40"/>
      <c r="S40"/>
    </row>
    <row r="41" spans="1:19" s="12" customFormat="1" x14ac:dyDescent="0.35">
      <c r="A41" s="1" t="s">
        <v>76</v>
      </c>
      <c r="B41" s="1" t="s">
        <v>31</v>
      </c>
      <c r="C41"/>
      <c r="D41" s="24">
        <f>N$26</f>
        <v>0.97866231206463161</v>
      </c>
      <c r="E41"/>
      <c r="F41"/>
      <c r="G41"/>
      <c r="H41"/>
      <c r="I41"/>
      <c r="J41"/>
      <c r="K41"/>
      <c r="L41"/>
      <c r="M41"/>
      <c r="N41"/>
      <c r="O41"/>
      <c r="P41"/>
      <c r="S41"/>
    </row>
    <row r="42" spans="1:19" s="12" customFormat="1" x14ac:dyDescent="0.35">
      <c r="A42" s="1" t="s">
        <v>76</v>
      </c>
      <c r="B42" s="1" t="s">
        <v>31</v>
      </c>
      <c r="C42"/>
      <c r="D42" s="24">
        <f>N$27</f>
        <v>0.97866231206463161</v>
      </c>
      <c r="E42"/>
      <c r="F42"/>
      <c r="G42"/>
      <c r="H42"/>
      <c r="I42"/>
      <c r="J42"/>
      <c r="K42"/>
      <c r="L42"/>
      <c r="M42"/>
      <c r="N42"/>
      <c r="O42"/>
      <c r="P42"/>
      <c r="S42"/>
    </row>
    <row r="43" spans="1:19" s="12" customFormat="1" x14ac:dyDescent="0.35">
      <c r="A43" s="25" t="s">
        <v>53</v>
      </c>
      <c r="B43" s="25" t="s">
        <v>16</v>
      </c>
      <c r="C43" t="s">
        <v>27</v>
      </c>
      <c r="D43" s="26">
        <f>IF(C43="Al",N$43,N$50)</f>
        <v>0.43821748477161149</v>
      </c>
      <c r="E43"/>
      <c r="F43"/>
      <c r="G43"/>
      <c r="H43"/>
      <c r="I43"/>
      <c r="K43" t="s">
        <v>27</v>
      </c>
      <c r="L43" t="s">
        <v>50</v>
      </c>
      <c r="M43" t="s">
        <v>16</v>
      </c>
      <c r="N43" s="21">
        <f>P43+Q43</f>
        <v>0.43821748477161149</v>
      </c>
      <c r="O43" s="16"/>
      <c r="P43" s="17">
        <v>0.42821748477161148</v>
      </c>
      <c r="Q43" s="12">
        <v>0.01</v>
      </c>
    </row>
    <row r="44" spans="1:19" s="12" customFormat="1" x14ac:dyDescent="0.35">
      <c r="A44" s="25" t="s">
        <v>53</v>
      </c>
      <c r="B44" s="25" t="s">
        <v>13</v>
      </c>
      <c r="C44"/>
      <c r="D44" s="26">
        <f>IF(C43="Al",N$44,N$51)</f>
        <v>0.56530426073901929</v>
      </c>
      <c r="E44"/>
      <c r="F44"/>
      <c r="G44"/>
      <c r="H44"/>
      <c r="I44"/>
      <c r="K44"/>
      <c r="L44"/>
      <c r="M44" t="s">
        <v>13</v>
      </c>
      <c r="N44" s="21">
        <f t="shared" ref="N44:N48" si="1">P44+Q44</f>
        <v>0.56530426073901929</v>
      </c>
      <c r="O44" s="15"/>
      <c r="P44" s="17">
        <v>0.55530426073901928</v>
      </c>
      <c r="Q44" s="12">
        <v>0.01</v>
      </c>
    </row>
    <row r="45" spans="1:19" s="12" customFormat="1" x14ac:dyDescent="0.35">
      <c r="A45" s="25" t="s">
        <v>53</v>
      </c>
      <c r="B45" s="25" t="s">
        <v>14</v>
      </c>
      <c r="C45"/>
      <c r="D45" s="26">
        <f>IF(C43="Al",N$45,N$52)</f>
        <v>0.54854280279231549</v>
      </c>
      <c r="E45"/>
      <c r="F45"/>
      <c r="G45"/>
      <c r="H45"/>
      <c r="I45"/>
      <c r="K45"/>
      <c r="L45"/>
      <c r="M45" t="s">
        <v>14</v>
      </c>
      <c r="N45" s="21">
        <f t="shared" si="1"/>
        <v>0.54854280279231549</v>
      </c>
      <c r="O45" s="15"/>
      <c r="P45" s="17">
        <v>0.53854280279231548</v>
      </c>
      <c r="Q45" s="12">
        <v>0.01</v>
      </c>
    </row>
    <row r="46" spans="1:19" s="12" customFormat="1" x14ac:dyDescent="0.35">
      <c r="A46" s="25" t="s">
        <v>53</v>
      </c>
      <c r="B46" s="25" t="s">
        <v>48</v>
      </c>
      <c r="C46"/>
      <c r="D46" s="26">
        <f>IF(C43="Al",N$46,N$53)</f>
        <v>0.47874505158163877</v>
      </c>
      <c r="E46"/>
      <c r="F46"/>
      <c r="G46"/>
      <c r="H46"/>
      <c r="I46"/>
      <c r="K46"/>
      <c r="L46"/>
      <c r="M46" t="s">
        <v>48</v>
      </c>
      <c r="N46" s="21">
        <f t="shared" si="1"/>
        <v>0.47874505158163877</v>
      </c>
      <c r="O46"/>
      <c r="P46" s="17">
        <v>0.46874505158163876</v>
      </c>
      <c r="Q46" s="12">
        <v>0.01</v>
      </c>
    </row>
    <row r="47" spans="1:19" s="12" customFormat="1" x14ac:dyDescent="0.35">
      <c r="A47" s="25" t="s">
        <v>53</v>
      </c>
      <c r="B47" s="25" t="s">
        <v>31</v>
      </c>
      <c r="C47"/>
      <c r="D47" s="26">
        <f>IF(C43="Al",N$47,N$54)</f>
        <v>0.55706713537137553</v>
      </c>
      <c r="E47"/>
      <c r="F47"/>
      <c r="G47"/>
      <c r="H47"/>
      <c r="I47"/>
      <c r="K47"/>
      <c r="L47"/>
      <c r="M47" t="s">
        <v>31</v>
      </c>
      <c r="N47" s="21">
        <f t="shared" si="1"/>
        <v>0.55706713537137553</v>
      </c>
      <c r="O47" s="20"/>
      <c r="P47" s="17">
        <v>0.54706713537137552</v>
      </c>
      <c r="Q47" s="12">
        <v>0.01</v>
      </c>
    </row>
    <row r="48" spans="1:19" s="12" customFormat="1" x14ac:dyDescent="0.35">
      <c r="A48" s="25" t="s">
        <v>53</v>
      </c>
      <c r="B48" s="25" t="s">
        <v>49</v>
      </c>
      <c r="C48"/>
      <c r="D48" s="26">
        <f>IF(C43="Al",N$48,N$55)</f>
        <v>0.51857940615180453</v>
      </c>
      <c r="E48"/>
      <c r="F48"/>
      <c r="G48"/>
      <c r="H48"/>
      <c r="I48"/>
      <c r="K48"/>
      <c r="L48"/>
      <c r="M48" t="s">
        <v>49</v>
      </c>
      <c r="N48" s="21">
        <f t="shared" si="1"/>
        <v>0.51857940615180453</v>
      </c>
      <c r="O48" s="20">
        <v>3.0502119973354</v>
      </c>
      <c r="P48" s="17">
        <v>0.50857940615180453</v>
      </c>
      <c r="Q48" s="12">
        <v>0.01</v>
      </c>
    </row>
    <row r="49" spans="1:19" s="12" customFormat="1" x14ac:dyDescent="0.35">
      <c r="A49" s="25" t="s">
        <v>54</v>
      </c>
      <c r="B49" s="25" t="s">
        <v>16</v>
      </c>
      <c r="C49" t="s">
        <v>27</v>
      </c>
      <c r="D49" s="26">
        <f>IF(C49="Al",N$43,N$50)</f>
        <v>0.43821748477161149</v>
      </c>
      <c r="E49"/>
      <c r="F49"/>
      <c r="G49"/>
      <c r="H49"/>
      <c r="I49"/>
      <c r="K49"/>
      <c r="L49"/>
      <c r="M49"/>
      <c r="N49" s="15"/>
      <c r="O49" s="15"/>
      <c r="P49" s="15"/>
    </row>
    <row r="50" spans="1:19" s="12" customFormat="1" x14ac:dyDescent="0.35">
      <c r="A50" s="25" t="s">
        <v>54</v>
      </c>
      <c r="B50" s="25" t="s">
        <v>13</v>
      </c>
      <c r="C50"/>
      <c r="D50" s="26">
        <f>IF(C49="Al",N$44,N$51)</f>
        <v>0.56530426073901929</v>
      </c>
      <c r="E50"/>
      <c r="F50"/>
      <c r="G50"/>
      <c r="H50"/>
      <c r="I50"/>
      <c r="K50" t="s">
        <v>28</v>
      </c>
      <c r="L50" t="s">
        <v>50</v>
      </c>
      <c r="M50" t="s">
        <v>16</v>
      </c>
      <c r="N50" s="21">
        <f>P50+Q50</f>
        <v>0.29392208015414761</v>
      </c>
      <c r="O50" s="15"/>
      <c r="P50" s="17">
        <v>0.2839220801541476</v>
      </c>
      <c r="Q50" s="12">
        <v>0.01</v>
      </c>
    </row>
    <row r="51" spans="1:19" s="12" customFormat="1" x14ac:dyDescent="0.35">
      <c r="A51" s="25" t="s">
        <v>54</v>
      </c>
      <c r="B51" s="25" t="s">
        <v>14</v>
      </c>
      <c r="C51"/>
      <c r="D51" s="26">
        <f>IF(C49="Al",N$45,N$52)</f>
        <v>0.54854280279231549</v>
      </c>
      <c r="E51"/>
      <c r="F51"/>
      <c r="G51"/>
      <c r="H51"/>
      <c r="I51"/>
      <c r="K51"/>
      <c r="L51"/>
      <c r="M51" t="s">
        <v>13</v>
      </c>
      <c r="N51" s="21">
        <f t="shared" ref="N51:N55" si="2">P51+Q51</f>
        <v>0.37536529266073815</v>
      </c>
      <c r="O51" s="15"/>
      <c r="P51" s="17">
        <v>0.36536529266073814</v>
      </c>
      <c r="Q51" s="12">
        <v>0.01</v>
      </c>
    </row>
    <row r="52" spans="1:19" s="12" customFormat="1" x14ac:dyDescent="0.35">
      <c r="A52" s="25" t="s">
        <v>54</v>
      </c>
      <c r="B52" s="25" t="s">
        <v>48</v>
      </c>
      <c r="C52"/>
      <c r="D52" s="26">
        <f>IF(C49="Al",N$46,N$53)</f>
        <v>0.47874505158163877</v>
      </c>
      <c r="E52"/>
      <c r="F52"/>
      <c r="G52"/>
      <c r="H52"/>
      <c r="I52"/>
      <c r="K52"/>
      <c r="L52"/>
      <c r="M52" t="s">
        <v>14</v>
      </c>
      <c r="N52" s="21">
        <f t="shared" si="2"/>
        <v>0.36465838380316945</v>
      </c>
      <c r="O52" s="15"/>
      <c r="P52" s="17">
        <v>0.35465838380316944</v>
      </c>
      <c r="Q52" s="12">
        <v>0.01</v>
      </c>
    </row>
    <row r="53" spans="1:19" s="12" customFormat="1" x14ac:dyDescent="0.35">
      <c r="A53" s="25" t="s">
        <v>54</v>
      </c>
      <c r="B53" s="25" t="s">
        <v>31</v>
      </c>
      <c r="C53"/>
      <c r="D53" s="26">
        <f>IF(C49="Al",N$47,N$54)</f>
        <v>0.55706713537137553</v>
      </c>
      <c r="E53"/>
      <c r="F53"/>
      <c r="G53"/>
      <c r="H53"/>
      <c r="I53"/>
      <c r="K53"/>
      <c r="L53"/>
      <c r="M53" t="s">
        <v>48</v>
      </c>
      <c r="N53" s="21">
        <f t="shared" si="2"/>
        <v>0.31996298202151713</v>
      </c>
      <c r="O53" s="20"/>
      <c r="P53" s="17">
        <v>0.30996298202151712</v>
      </c>
      <c r="Q53" s="12">
        <v>0.01</v>
      </c>
    </row>
    <row r="54" spans="1:19" s="12" customFormat="1" x14ac:dyDescent="0.35">
      <c r="A54" s="25" t="s">
        <v>54</v>
      </c>
      <c r="B54" s="25" t="s">
        <v>49</v>
      </c>
      <c r="C54"/>
      <c r="D54" s="26">
        <f>IF(C49="Al",N$48,N$55)</f>
        <v>0.51857940615180453</v>
      </c>
      <c r="E54"/>
      <c r="F54"/>
      <c r="G54"/>
      <c r="H54"/>
      <c r="I54"/>
      <c r="K54" s="6"/>
      <c r="L54" s="6"/>
      <c r="M54" t="s">
        <v>31</v>
      </c>
      <c r="N54" s="21">
        <f t="shared" si="2"/>
        <v>0.37010478236927447</v>
      </c>
      <c r="P54" s="17">
        <v>0.36010478236927446</v>
      </c>
      <c r="Q54" s="12">
        <v>0.01</v>
      </c>
    </row>
    <row r="55" spans="1:19" s="12" customFormat="1" x14ac:dyDescent="0.35">
      <c r="A55" s="25" t="s">
        <v>55</v>
      </c>
      <c r="B55" s="25" t="s">
        <v>16</v>
      </c>
      <c r="C55" t="s">
        <v>27</v>
      </c>
      <c r="D55" s="26">
        <f>IF(C55="Al",N$43,N$50)</f>
        <v>0.43821748477161149</v>
      </c>
      <c r="E55"/>
      <c r="F55"/>
      <c r="G55"/>
      <c r="H55"/>
      <c r="I55"/>
      <c r="K55"/>
      <c r="L55"/>
      <c r="M55" t="s">
        <v>49</v>
      </c>
      <c r="N55" s="21">
        <f t="shared" si="2"/>
        <v>0.34549353305859437</v>
      </c>
      <c r="O55" s="20">
        <v>2.0119239581516735</v>
      </c>
      <c r="P55" s="17">
        <v>0.33549353305859436</v>
      </c>
      <c r="Q55" s="12">
        <v>0.01</v>
      </c>
    </row>
    <row r="56" spans="1:19" s="12" customFormat="1" x14ac:dyDescent="0.35">
      <c r="A56" s="25" t="s">
        <v>55</v>
      </c>
      <c r="B56" s="25" t="s">
        <v>13</v>
      </c>
      <c r="C56"/>
      <c r="D56" s="26">
        <f>IF(C55="Al",N$44,N$51)</f>
        <v>0.56530426073901929</v>
      </c>
      <c r="E56"/>
      <c r="F56"/>
      <c r="G56"/>
      <c r="H56"/>
      <c r="I56"/>
      <c r="J56"/>
      <c r="K56"/>
      <c r="L56"/>
      <c r="M56"/>
      <c r="N56"/>
      <c r="O56"/>
      <c r="P56"/>
      <c r="S56"/>
    </row>
    <row r="57" spans="1:19" s="12" customFormat="1" x14ac:dyDescent="0.35">
      <c r="A57" s="25" t="s">
        <v>55</v>
      </c>
      <c r="B57" s="25" t="s">
        <v>14</v>
      </c>
      <c r="C57"/>
      <c r="D57" s="26">
        <f>IF(C55="Al",N$45,N$52)</f>
        <v>0.54854280279231549</v>
      </c>
      <c r="E57"/>
      <c r="F57"/>
      <c r="G57"/>
      <c r="H57"/>
      <c r="I57"/>
      <c r="J57"/>
      <c r="K57"/>
      <c r="L57"/>
      <c r="M57"/>
      <c r="N57"/>
      <c r="O57"/>
      <c r="P57"/>
      <c r="S57"/>
    </row>
    <row r="58" spans="1:19" s="12" customFormat="1" x14ac:dyDescent="0.35">
      <c r="A58" s="25" t="s">
        <v>55</v>
      </c>
      <c r="B58" s="25" t="s">
        <v>48</v>
      </c>
      <c r="C58"/>
      <c r="D58" s="26">
        <f>IF(C55="Al",N$46,N$53)</f>
        <v>0.47874505158163877</v>
      </c>
      <c r="E58"/>
      <c r="F58"/>
      <c r="G58"/>
      <c r="H58"/>
      <c r="I58"/>
      <c r="J58"/>
      <c r="K58"/>
      <c r="L58"/>
      <c r="M58"/>
      <c r="N58"/>
      <c r="O58"/>
      <c r="P58"/>
      <c r="S58"/>
    </row>
    <row r="59" spans="1:19" s="12" customFormat="1" x14ac:dyDescent="0.35">
      <c r="A59" s="25" t="s">
        <v>55</v>
      </c>
      <c r="B59" s="25" t="s">
        <v>31</v>
      </c>
      <c r="C59"/>
      <c r="D59" s="26">
        <f>IF(C55="Al",N$47,N$54)</f>
        <v>0.55706713537137553</v>
      </c>
      <c r="E59"/>
      <c r="F59"/>
      <c r="G59"/>
      <c r="H59"/>
      <c r="I59"/>
      <c r="J59"/>
      <c r="K59"/>
      <c r="L59"/>
      <c r="M59"/>
      <c r="N59"/>
      <c r="O59"/>
      <c r="P59"/>
      <c r="S59"/>
    </row>
    <row r="60" spans="1:19" s="12" customFormat="1" x14ac:dyDescent="0.35">
      <c r="A60" s="25" t="s">
        <v>55</v>
      </c>
      <c r="B60" s="25" t="s">
        <v>49</v>
      </c>
      <c r="C60"/>
      <c r="D60" s="26">
        <f>IF(C55="Al",N$48,N$55)</f>
        <v>0.51857940615180453</v>
      </c>
      <c r="E60"/>
      <c r="F60"/>
      <c r="G60"/>
      <c r="H60"/>
      <c r="I60"/>
      <c r="J60"/>
      <c r="K60"/>
      <c r="L60"/>
      <c r="M60"/>
      <c r="N60"/>
      <c r="O60"/>
      <c r="P60"/>
      <c r="S60"/>
    </row>
    <row r="61" spans="1:19" s="12" customFormat="1" x14ac:dyDescent="0.35">
      <c r="A61" s="25" t="s">
        <v>56</v>
      </c>
      <c r="B61" s="25" t="s">
        <v>16</v>
      </c>
      <c r="C61" t="s">
        <v>27</v>
      </c>
      <c r="D61" s="26">
        <f>IF(C61="Al",N$43,N$50)</f>
        <v>0.43821748477161149</v>
      </c>
      <c r="E61"/>
      <c r="F61"/>
      <c r="G61"/>
      <c r="H61"/>
      <c r="I61"/>
      <c r="J61"/>
      <c r="K61"/>
      <c r="L61"/>
      <c r="M61"/>
      <c r="N61"/>
      <c r="O61"/>
      <c r="P61"/>
      <c r="S61"/>
    </row>
    <row r="62" spans="1:19" s="12" customFormat="1" x14ac:dyDescent="0.35">
      <c r="A62" s="25" t="s">
        <v>56</v>
      </c>
      <c r="B62" s="25" t="s">
        <v>13</v>
      </c>
      <c r="C62"/>
      <c r="D62" s="26">
        <f>IF(C61="Al",N$44,N$51)</f>
        <v>0.56530426073901929</v>
      </c>
      <c r="E62"/>
      <c r="F62"/>
      <c r="G62"/>
      <c r="H62"/>
      <c r="I62"/>
      <c r="J62"/>
      <c r="K62"/>
      <c r="L62"/>
      <c r="M62"/>
      <c r="N62"/>
      <c r="O62"/>
      <c r="P62"/>
      <c r="S62"/>
    </row>
    <row r="63" spans="1:19" s="12" customFormat="1" x14ac:dyDescent="0.35">
      <c r="A63" s="25" t="s">
        <v>56</v>
      </c>
      <c r="B63" s="25" t="s">
        <v>14</v>
      </c>
      <c r="C63"/>
      <c r="D63" s="26">
        <f>IF(C61="Al",N$45,N$52)</f>
        <v>0.54854280279231549</v>
      </c>
      <c r="E63"/>
      <c r="F63"/>
      <c r="G63"/>
      <c r="H63"/>
      <c r="I63"/>
      <c r="J63"/>
      <c r="K63"/>
      <c r="L63"/>
      <c r="M63"/>
      <c r="N63"/>
      <c r="O63"/>
      <c r="P63"/>
      <c r="S63"/>
    </row>
    <row r="64" spans="1:19" s="12" customFormat="1" x14ac:dyDescent="0.35">
      <c r="A64" s="25" t="s">
        <v>56</v>
      </c>
      <c r="B64" s="25" t="s">
        <v>48</v>
      </c>
      <c r="C64"/>
      <c r="D64" s="26">
        <f>IF(C61="Al",N$46,N$53)</f>
        <v>0.47874505158163877</v>
      </c>
      <c r="E64"/>
      <c r="F64"/>
      <c r="G64"/>
      <c r="H64"/>
      <c r="I64"/>
      <c r="J64"/>
      <c r="K64"/>
      <c r="L64"/>
      <c r="M64"/>
      <c r="N64"/>
      <c r="O64"/>
      <c r="P64"/>
      <c r="S64"/>
    </row>
    <row r="65" spans="1:19" s="12" customFormat="1" x14ac:dyDescent="0.35">
      <c r="A65" s="25" t="s">
        <v>56</v>
      </c>
      <c r="B65" s="25" t="s">
        <v>31</v>
      </c>
      <c r="C65"/>
      <c r="D65" s="26">
        <f>IF(C61="Al",N$47,N$54)</f>
        <v>0.55706713537137553</v>
      </c>
      <c r="E65"/>
      <c r="F65"/>
      <c r="G65"/>
      <c r="H65"/>
      <c r="I65"/>
      <c r="J65"/>
      <c r="K65"/>
      <c r="L65"/>
      <c r="M65"/>
      <c r="N65"/>
      <c r="O65"/>
      <c r="P65"/>
      <c r="S65"/>
    </row>
    <row r="66" spans="1:19" s="12" customFormat="1" x14ac:dyDescent="0.35">
      <c r="A66" s="25" t="s">
        <v>56</v>
      </c>
      <c r="B66" s="25" t="s">
        <v>49</v>
      </c>
      <c r="C66"/>
      <c r="D66" s="26">
        <f>IF(C61="Al",N$48,N$55)</f>
        <v>0.51857940615180453</v>
      </c>
      <c r="E66"/>
      <c r="F66"/>
      <c r="G66"/>
      <c r="H66"/>
      <c r="I66"/>
      <c r="J66"/>
      <c r="K66"/>
      <c r="L66"/>
      <c r="M66"/>
      <c r="N66"/>
      <c r="O66"/>
      <c r="P66"/>
      <c r="S66"/>
    </row>
    <row r="67" spans="1:19" s="12" customFormat="1" x14ac:dyDescent="0.35">
      <c r="A67" s="25" t="s">
        <v>57</v>
      </c>
      <c r="B67" s="25" t="s">
        <v>16</v>
      </c>
      <c r="C67" t="s">
        <v>27</v>
      </c>
      <c r="D67" s="26">
        <f>IF(C67="Al",N$43,N$50)</f>
        <v>0.43821748477161149</v>
      </c>
      <c r="E67"/>
      <c r="F67"/>
      <c r="G67"/>
      <c r="H67"/>
      <c r="I67"/>
      <c r="J67"/>
      <c r="K67"/>
      <c r="L67"/>
      <c r="M67"/>
      <c r="N67"/>
      <c r="O67"/>
      <c r="P67"/>
      <c r="S67"/>
    </row>
    <row r="68" spans="1:19" s="12" customFormat="1" x14ac:dyDescent="0.35">
      <c r="A68" s="25" t="s">
        <v>57</v>
      </c>
      <c r="B68" s="25" t="s">
        <v>13</v>
      </c>
      <c r="C68"/>
      <c r="D68" s="26">
        <f>IF(C67="Al",N$44,N$51)</f>
        <v>0.56530426073901929</v>
      </c>
      <c r="E68"/>
      <c r="F68"/>
      <c r="G68"/>
      <c r="H68"/>
      <c r="I68"/>
      <c r="J68"/>
      <c r="K68"/>
      <c r="L68"/>
      <c r="M68"/>
      <c r="N68"/>
      <c r="O68"/>
      <c r="P68"/>
      <c r="S68"/>
    </row>
    <row r="69" spans="1:19" s="12" customFormat="1" x14ac:dyDescent="0.35">
      <c r="A69" s="25" t="s">
        <v>57</v>
      </c>
      <c r="B69" s="25" t="s">
        <v>14</v>
      </c>
      <c r="C69"/>
      <c r="D69" s="26">
        <f>IF(C67="Al",N$45,N$52)</f>
        <v>0.54854280279231549</v>
      </c>
      <c r="E69"/>
      <c r="F69"/>
      <c r="G69"/>
      <c r="H69"/>
      <c r="I69"/>
      <c r="J69"/>
      <c r="K69"/>
      <c r="L69"/>
      <c r="M69"/>
      <c r="N69"/>
      <c r="O69"/>
      <c r="P69"/>
      <c r="S69"/>
    </row>
    <row r="70" spans="1:19" s="12" customFormat="1" x14ac:dyDescent="0.35">
      <c r="A70" s="25" t="s">
        <v>57</v>
      </c>
      <c r="B70" s="25" t="s">
        <v>48</v>
      </c>
      <c r="C70"/>
      <c r="D70" s="26">
        <f>IF(C67="Al",N$46,N$53)</f>
        <v>0.47874505158163877</v>
      </c>
      <c r="E70"/>
      <c r="F70"/>
      <c r="G70"/>
      <c r="H70"/>
      <c r="I70"/>
      <c r="J70"/>
      <c r="K70"/>
      <c r="L70"/>
      <c r="M70"/>
      <c r="N70"/>
      <c r="O70"/>
      <c r="P70"/>
      <c r="S70"/>
    </row>
    <row r="71" spans="1:19" s="12" customFormat="1" x14ac:dyDescent="0.35">
      <c r="A71" s="25" t="s">
        <v>57</v>
      </c>
      <c r="B71" s="25" t="s">
        <v>31</v>
      </c>
      <c r="C71"/>
      <c r="D71" s="26">
        <f>IF(C67="Al",N$47,N$54)</f>
        <v>0.55706713537137553</v>
      </c>
      <c r="E71"/>
      <c r="F71"/>
      <c r="G71"/>
      <c r="H71"/>
      <c r="I71"/>
      <c r="J71"/>
      <c r="K71"/>
      <c r="L71"/>
      <c r="M71"/>
      <c r="N71"/>
      <c r="O71"/>
      <c r="P71"/>
      <c r="S71"/>
    </row>
    <row r="72" spans="1:19" s="12" customFormat="1" x14ac:dyDescent="0.35">
      <c r="A72" s="25" t="s">
        <v>57</v>
      </c>
      <c r="B72" s="25" t="s">
        <v>49</v>
      </c>
      <c r="C72"/>
      <c r="D72" s="26">
        <f>IF(C67="Al",N$48,N$55)</f>
        <v>0.51857940615180453</v>
      </c>
      <c r="E72"/>
      <c r="F72"/>
      <c r="G72"/>
      <c r="H72"/>
      <c r="I72"/>
      <c r="J72"/>
      <c r="K72"/>
      <c r="L72"/>
      <c r="M72"/>
      <c r="N72"/>
      <c r="O72"/>
      <c r="P72"/>
      <c r="S72"/>
    </row>
    <row r="73" spans="1:19" s="12" customFormat="1" x14ac:dyDescent="0.35">
      <c r="A73" s="25" t="s">
        <v>58</v>
      </c>
      <c r="B73" s="25" t="s">
        <v>16</v>
      </c>
      <c r="C73" t="s">
        <v>27</v>
      </c>
      <c r="D73" s="26">
        <f>IF(C73="Al",N$43,N$50)</f>
        <v>0.43821748477161149</v>
      </c>
      <c r="E73"/>
      <c r="F73"/>
      <c r="G73"/>
      <c r="H73"/>
      <c r="I73"/>
      <c r="J73"/>
      <c r="K73"/>
      <c r="L73"/>
      <c r="M73"/>
      <c r="N73"/>
      <c r="O73"/>
      <c r="P73"/>
      <c r="S73"/>
    </row>
    <row r="74" spans="1:19" s="12" customFormat="1" x14ac:dyDescent="0.35">
      <c r="A74" s="25" t="s">
        <v>58</v>
      </c>
      <c r="B74" s="25" t="s">
        <v>13</v>
      </c>
      <c r="C74"/>
      <c r="D74" s="26">
        <f>IF(C73="Al",N$44,N$51)</f>
        <v>0.56530426073901929</v>
      </c>
      <c r="E74"/>
      <c r="F74"/>
      <c r="G74"/>
      <c r="H74"/>
      <c r="I74"/>
      <c r="J74"/>
      <c r="K74"/>
      <c r="L74"/>
      <c r="M74"/>
      <c r="N74"/>
      <c r="O74"/>
      <c r="P74"/>
      <c r="S74"/>
    </row>
    <row r="75" spans="1:19" s="12" customFormat="1" x14ac:dyDescent="0.35">
      <c r="A75" s="25" t="s">
        <v>58</v>
      </c>
      <c r="B75" s="25" t="s">
        <v>14</v>
      </c>
      <c r="C75"/>
      <c r="D75" s="26">
        <f>IF(C73="Al",N$45,N$52)</f>
        <v>0.54854280279231549</v>
      </c>
      <c r="E75"/>
      <c r="F75"/>
      <c r="G75"/>
      <c r="H75"/>
      <c r="I75"/>
      <c r="J75"/>
      <c r="K75"/>
      <c r="L75"/>
      <c r="M75"/>
      <c r="N75"/>
      <c r="O75"/>
      <c r="P75"/>
      <c r="S75"/>
    </row>
    <row r="76" spans="1:19" s="12" customFormat="1" x14ac:dyDescent="0.35">
      <c r="A76" s="25" t="s">
        <v>58</v>
      </c>
      <c r="B76" s="25" t="s">
        <v>48</v>
      </c>
      <c r="C76"/>
      <c r="D76" s="26">
        <f>IF(C73="Al",N$46,N$53)</f>
        <v>0.47874505158163877</v>
      </c>
      <c r="E76"/>
      <c r="F76"/>
      <c r="G76"/>
      <c r="H76"/>
      <c r="I76"/>
      <c r="J76"/>
      <c r="K76" s="6"/>
      <c r="L76" s="6"/>
      <c r="M76" s="6"/>
      <c r="N76" s="6"/>
      <c r="O76" s="6"/>
      <c r="P76" s="6"/>
      <c r="S76" s="6"/>
    </row>
    <row r="77" spans="1:19" s="12" customFormat="1" x14ac:dyDescent="0.35">
      <c r="A77" s="25" t="s">
        <v>58</v>
      </c>
      <c r="B77" s="25" t="s">
        <v>31</v>
      </c>
      <c r="C77"/>
      <c r="D77" s="26">
        <f>IF(C73="Al",N$47,N$54)</f>
        <v>0.55706713537137553</v>
      </c>
      <c r="E77"/>
      <c r="F77"/>
      <c r="G77"/>
      <c r="H77"/>
      <c r="I77"/>
      <c r="J77"/>
      <c r="K77" s="6"/>
      <c r="L77" s="6"/>
      <c r="M77" s="6"/>
      <c r="N77" s="6"/>
      <c r="O77" s="6"/>
      <c r="P77" s="6"/>
      <c r="S77" s="6"/>
    </row>
    <row r="78" spans="1:19" s="12" customFormat="1" x14ac:dyDescent="0.35">
      <c r="A78" s="25" t="s">
        <v>58</v>
      </c>
      <c r="B78" s="25" t="s">
        <v>49</v>
      </c>
      <c r="C78"/>
      <c r="D78" s="26">
        <f>IF(C73="Al",N$48,N$55)</f>
        <v>0.51857940615180453</v>
      </c>
      <c r="E78"/>
      <c r="F78"/>
      <c r="G78"/>
      <c r="H78"/>
      <c r="I78"/>
      <c r="J78"/>
      <c r="K78" s="6"/>
      <c r="L78" s="6"/>
      <c r="M78" s="6"/>
      <c r="N78" s="6"/>
      <c r="O78" s="6"/>
      <c r="P78" s="6"/>
      <c r="S78" s="6"/>
    </row>
    <row r="79" spans="1:19" s="12" customFormat="1" x14ac:dyDescent="0.35">
      <c r="A79" s="25" t="s">
        <v>59</v>
      </c>
      <c r="B79" s="25" t="s">
        <v>16</v>
      </c>
      <c r="C79" t="s">
        <v>27</v>
      </c>
      <c r="D79" s="26">
        <f>IF(C79="Al",N$43,N$50)</f>
        <v>0.43821748477161149</v>
      </c>
      <c r="E79"/>
      <c r="F79"/>
      <c r="G79"/>
      <c r="H79"/>
      <c r="I79"/>
      <c r="K79" s="6"/>
      <c r="L79" s="6"/>
      <c r="M79" s="6"/>
      <c r="N79" s="19"/>
      <c r="O79" s="36"/>
    </row>
    <row r="80" spans="1:19" s="12" customFormat="1" x14ac:dyDescent="0.35">
      <c r="A80" s="25" t="s">
        <v>59</v>
      </c>
      <c r="B80" s="25" t="s">
        <v>13</v>
      </c>
      <c r="C80"/>
      <c r="D80" s="26">
        <f>IF(C79="Al",N$44,N$51)</f>
        <v>0.56530426073901929</v>
      </c>
      <c r="E80"/>
      <c r="F80"/>
      <c r="G80"/>
      <c r="H80"/>
      <c r="I80"/>
      <c r="K80" s="6"/>
      <c r="L80" s="6"/>
      <c r="M80" s="6"/>
      <c r="N80" s="19"/>
    </row>
    <row r="81" spans="1:19" s="12" customFormat="1" x14ac:dyDescent="0.35">
      <c r="A81" s="25" t="s">
        <v>59</v>
      </c>
      <c r="B81" s="25" t="s">
        <v>14</v>
      </c>
      <c r="C81"/>
      <c r="D81" s="26">
        <f>IF(C79="Al",N$45,N$52)</f>
        <v>0.54854280279231549</v>
      </c>
      <c r="E81"/>
      <c r="F81"/>
      <c r="G81"/>
      <c r="H81"/>
      <c r="I81"/>
      <c r="K81" s="6"/>
      <c r="L81" s="6"/>
      <c r="M81" s="6"/>
      <c r="N81" s="19"/>
    </row>
    <row r="82" spans="1:19" s="12" customFormat="1" x14ac:dyDescent="0.35">
      <c r="A82" s="25" t="s">
        <v>59</v>
      </c>
      <c r="B82" s="25" t="s">
        <v>48</v>
      </c>
      <c r="C82"/>
      <c r="D82" s="26">
        <f>IF(C79="Al",N$46,N$53)</f>
        <v>0.47874505158163877</v>
      </c>
      <c r="E82"/>
      <c r="F82"/>
      <c r="G82"/>
      <c r="H82"/>
      <c r="I82"/>
      <c r="K82" s="6"/>
      <c r="L82" s="6"/>
      <c r="M82" s="6"/>
      <c r="N82" s="19"/>
      <c r="O82" s="6"/>
    </row>
    <row r="83" spans="1:19" s="12" customFormat="1" x14ac:dyDescent="0.35">
      <c r="A83" s="25" t="s">
        <v>59</v>
      </c>
      <c r="B83" s="25" t="s">
        <v>31</v>
      </c>
      <c r="C83"/>
      <c r="D83" s="26">
        <f>IF(C79="Al",N$47,N$54)</f>
        <v>0.55706713537137553</v>
      </c>
      <c r="E83"/>
      <c r="F83"/>
      <c r="G83"/>
      <c r="H83"/>
      <c r="I83"/>
      <c r="K83" s="6"/>
      <c r="L83" s="6"/>
      <c r="M83" s="6"/>
      <c r="N83" s="19"/>
      <c r="O83" s="21"/>
    </row>
    <row r="84" spans="1:19" s="12" customFormat="1" x14ac:dyDescent="0.35">
      <c r="A84" s="25" t="s">
        <v>59</v>
      </c>
      <c r="B84" s="25" t="s">
        <v>49</v>
      </c>
      <c r="C84"/>
      <c r="D84" s="26">
        <f>IF(C79="Al",N$48,N$55)</f>
        <v>0.51857940615180453</v>
      </c>
      <c r="E84"/>
      <c r="F84"/>
      <c r="G84"/>
      <c r="H84"/>
      <c r="I84"/>
      <c r="K84" s="6"/>
      <c r="L84" s="6"/>
      <c r="M84" s="6"/>
      <c r="N84" s="19"/>
      <c r="O84" s="21"/>
    </row>
    <row r="85" spans="1:19" s="12" customFormat="1" x14ac:dyDescent="0.35">
      <c r="A85" s="25" t="s">
        <v>60</v>
      </c>
      <c r="B85" s="25" t="s">
        <v>16</v>
      </c>
      <c r="C85" t="s">
        <v>27</v>
      </c>
      <c r="D85" s="26">
        <f>IF(C85="Al",N$43,N$50)</f>
        <v>0.43821748477161149</v>
      </c>
      <c r="E85"/>
      <c r="F85"/>
      <c r="G85"/>
      <c r="H85"/>
      <c r="I85"/>
      <c r="K85" s="6"/>
      <c r="L85" s="6"/>
      <c r="M85" s="6"/>
    </row>
    <row r="86" spans="1:19" s="12" customFormat="1" x14ac:dyDescent="0.35">
      <c r="A86" s="25" t="s">
        <v>60</v>
      </c>
      <c r="B86" s="25" t="s">
        <v>13</v>
      </c>
      <c r="C86"/>
      <c r="D86" s="26">
        <f>IF(C85="Al",N$44,N$51)</f>
        <v>0.56530426073901929</v>
      </c>
      <c r="E86"/>
      <c r="F86"/>
      <c r="G86"/>
      <c r="H86"/>
      <c r="I86"/>
      <c r="K86" s="6"/>
      <c r="L86" s="6"/>
      <c r="M86" s="6"/>
      <c r="N86" s="19"/>
    </row>
    <row r="87" spans="1:19" s="12" customFormat="1" x14ac:dyDescent="0.35">
      <c r="A87" s="25" t="s">
        <v>60</v>
      </c>
      <c r="B87" s="25" t="s">
        <v>14</v>
      </c>
      <c r="C87"/>
      <c r="D87" s="26">
        <f>IF(C85="Al",N$45,N$52)</f>
        <v>0.54854280279231549</v>
      </c>
      <c r="E87"/>
      <c r="F87"/>
      <c r="G87"/>
      <c r="H87"/>
      <c r="I87"/>
      <c r="K87" s="6"/>
      <c r="L87" s="6"/>
      <c r="M87" s="6"/>
      <c r="N87" s="19"/>
    </row>
    <row r="88" spans="1:19" s="12" customFormat="1" x14ac:dyDescent="0.35">
      <c r="A88" s="25" t="s">
        <v>60</v>
      </c>
      <c r="B88" s="25" t="s">
        <v>48</v>
      </c>
      <c r="C88"/>
      <c r="D88" s="26">
        <f>IF(C85="Al",N$46,N$53)</f>
        <v>0.47874505158163877</v>
      </c>
      <c r="E88"/>
      <c r="F88"/>
      <c r="G88"/>
      <c r="H88"/>
      <c r="I88"/>
      <c r="K88" s="6"/>
      <c r="L88" s="6"/>
      <c r="M88" s="6"/>
      <c r="N88" s="19"/>
    </row>
    <row r="89" spans="1:19" s="12" customFormat="1" x14ac:dyDescent="0.35">
      <c r="A89" s="25" t="s">
        <v>60</v>
      </c>
      <c r="B89" s="25" t="s">
        <v>31</v>
      </c>
      <c r="C89"/>
      <c r="D89" s="26">
        <f>IF(C85="Al",N$47,N$54)</f>
        <v>0.55706713537137553</v>
      </c>
      <c r="E89"/>
      <c r="F89"/>
      <c r="G89"/>
      <c r="H89"/>
      <c r="I89"/>
      <c r="K89" s="6"/>
      <c r="L89" s="6"/>
      <c r="M89" s="6"/>
      <c r="N89" s="19"/>
      <c r="O89" s="21"/>
    </row>
    <row r="90" spans="1:19" s="12" customFormat="1" x14ac:dyDescent="0.35">
      <c r="A90" s="25" t="s">
        <v>60</v>
      </c>
      <c r="B90" s="25" t="s">
        <v>49</v>
      </c>
      <c r="C90"/>
      <c r="D90" s="26">
        <f>IF(C85="Al",N$48,N$55)</f>
        <v>0.51857940615180453</v>
      </c>
      <c r="E90"/>
      <c r="F90"/>
      <c r="G90"/>
      <c r="H90"/>
      <c r="I90"/>
      <c r="K90" s="6"/>
      <c r="L90" s="6"/>
      <c r="M90" s="6"/>
      <c r="N90" s="19"/>
    </row>
    <row r="91" spans="1:19" s="12" customFormat="1" x14ac:dyDescent="0.35">
      <c r="A91" s="25" t="s">
        <v>61</v>
      </c>
      <c r="B91" s="25" t="s">
        <v>16</v>
      </c>
      <c r="C91" t="s">
        <v>27</v>
      </c>
      <c r="D91" s="26">
        <f>IF(C91="Al",N$43,N$50)</f>
        <v>0.43821748477161149</v>
      </c>
      <c r="E91"/>
      <c r="F91"/>
      <c r="G91"/>
      <c r="H91"/>
      <c r="I91"/>
      <c r="K91" s="6"/>
      <c r="L91" s="6"/>
      <c r="M91" s="6"/>
      <c r="N91" s="19"/>
      <c r="O91" s="21"/>
    </row>
    <row r="92" spans="1:19" s="12" customFormat="1" x14ac:dyDescent="0.35">
      <c r="A92" s="25" t="s">
        <v>61</v>
      </c>
      <c r="B92" s="25" t="s">
        <v>13</v>
      </c>
      <c r="C92"/>
      <c r="D92" s="26">
        <f>IF(C91="Al",N$44,N$51)</f>
        <v>0.56530426073901929</v>
      </c>
      <c r="E92"/>
      <c r="F92"/>
      <c r="G92"/>
      <c r="H92"/>
      <c r="I92"/>
      <c r="J92"/>
      <c r="K92" s="6"/>
      <c r="L92" s="6"/>
      <c r="M92" s="6"/>
      <c r="N92" s="6"/>
      <c r="O92" s="6"/>
      <c r="P92" s="6"/>
      <c r="S92" s="6"/>
    </row>
    <row r="93" spans="1:19" s="12" customFormat="1" x14ac:dyDescent="0.35">
      <c r="A93" s="25" t="s">
        <v>61</v>
      </c>
      <c r="B93" s="25" t="s">
        <v>14</v>
      </c>
      <c r="C93"/>
      <c r="D93" s="26">
        <f>IF(C91="Al",N$45,N$52)</f>
        <v>0.54854280279231549</v>
      </c>
      <c r="E93"/>
      <c r="F93"/>
      <c r="G93"/>
      <c r="H93"/>
      <c r="I93"/>
      <c r="J93"/>
      <c r="K93" s="6"/>
      <c r="L93" s="6"/>
      <c r="M93" s="6"/>
      <c r="N93" s="6"/>
      <c r="O93" s="6"/>
      <c r="P93" s="6"/>
      <c r="S93" s="6"/>
    </row>
    <row r="94" spans="1:19" s="12" customFormat="1" x14ac:dyDescent="0.35">
      <c r="A94" s="25" t="s">
        <v>61</v>
      </c>
      <c r="B94" s="25" t="s">
        <v>48</v>
      </c>
      <c r="C94"/>
      <c r="D94" s="26">
        <f>IF(C91="Al",N$46,N$53)</f>
        <v>0.47874505158163877</v>
      </c>
      <c r="E94"/>
      <c r="F94"/>
      <c r="G94"/>
      <c r="H94"/>
      <c r="I94"/>
      <c r="J94"/>
      <c r="K94" s="6"/>
      <c r="L94" s="6"/>
      <c r="M94" s="6"/>
      <c r="N94" s="6"/>
      <c r="O94" s="6"/>
      <c r="P94" s="6"/>
      <c r="S94" s="6"/>
    </row>
    <row r="95" spans="1:19" s="12" customFormat="1" x14ac:dyDescent="0.35">
      <c r="A95" s="25" t="s">
        <v>61</v>
      </c>
      <c r="B95" s="25" t="s">
        <v>31</v>
      </c>
      <c r="C95"/>
      <c r="D95" s="26">
        <f>IF(C91="Al",N$47,N$54)</f>
        <v>0.55706713537137553</v>
      </c>
      <c r="E95"/>
      <c r="F95"/>
      <c r="G95"/>
      <c r="H95"/>
      <c r="I95"/>
      <c r="J95"/>
      <c r="K95" s="6"/>
      <c r="L95" s="6"/>
      <c r="M95" s="6"/>
      <c r="N95" s="6"/>
      <c r="O95" s="6"/>
      <c r="P95" s="6"/>
      <c r="S95" s="6"/>
    </row>
    <row r="96" spans="1:19" s="12" customFormat="1" x14ac:dyDescent="0.35">
      <c r="A96" s="25" t="s">
        <v>61</v>
      </c>
      <c r="B96" s="25" t="s">
        <v>49</v>
      </c>
      <c r="C96"/>
      <c r="D96" s="26">
        <f>IF(C91="Al",N$48,N$55)</f>
        <v>0.51857940615180453</v>
      </c>
      <c r="E96"/>
      <c r="F96"/>
      <c r="G96"/>
      <c r="H96"/>
      <c r="I96"/>
      <c r="J96"/>
      <c r="K96" s="6"/>
      <c r="L96" s="6"/>
      <c r="M96" s="6"/>
      <c r="N96" s="6"/>
      <c r="O96" s="6"/>
      <c r="P96" s="6"/>
      <c r="S96" s="6"/>
    </row>
    <row r="97" spans="1:19" s="12" customFormat="1" x14ac:dyDescent="0.35">
      <c r="A97" s="25" t="s">
        <v>62</v>
      </c>
      <c r="B97" s="25" t="s">
        <v>16</v>
      </c>
      <c r="C97" t="s">
        <v>27</v>
      </c>
      <c r="D97" s="26">
        <f>IF(C97="Al",N$43,N$50)</f>
        <v>0.43821748477161149</v>
      </c>
      <c r="E97"/>
      <c r="F97"/>
      <c r="G97"/>
      <c r="H97"/>
      <c r="I97"/>
      <c r="J97"/>
      <c r="K97" s="6"/>
      <c r="L97" s="6"/>
      <c r="M97" s="6"/>
      <c r="N97" s="6"/>
      <c r="O97" s="6"/>
      <c r="P97" s="6"/>
      <c r="S97" s="6"/>
    </row>
    <row r="98" spans="1:19" s="12" customFormat="1" x14ac:dyDescent="0.35">
      <c r="A98" s="25" t="s">
        <v>62</v>
      </c>
      <c r="B98" s="25" t="s">
        <v>13</v>
      </c>
      <c r="C98"/>
      <c r="D98" s="26">
        <f>IF(C97="Al",N$44,N$51)</f>
        <v>0.56530426073901929</v>
      </c>
      <c r="E98"/>
      <c r="F98"/>
      <c r="G98"/>
      <c r="H98"/>
      <c r="I98"/>
      <c r="J98"/>
      <c r="K98" s="6"/>
      <c r="L98" s="6"/>
      <c r="M98" s="6"/>
      <c r="N98" s="6"/>
      <c r="O98" s="6"/>
      <c r="P98" s="6"/>
      <c r="S98" s="6"/>
    </row>
    <row r="99" spans="1:19" s="12" customFormat="1" x14ac:dyDescent="0.35">
      <c r="A99" s="25" t="s">
        <v>62</v>
      </c>
      <c r="B99" s="25" t="s">
        <v>14</v>
      </c>
      <c r="C99"/>
      <c r="D99" s="26">
        <f>IF(C97="Al",N$45,N$52)</f>
        <v>0.54854280279231549</v>
      </c>
      <c r="E99"/>
      <c r="F99"/>
      <c r="G99"/>
      <c r="H99"/>
      <c r="I99"/>
      <c r="J99"/>
      <c r="K99" s="6"/>
      <c r="L99" s="6"/>
      <c r="M99" s="6"/>
      <c r="N99" s="6"/>
      <c r="O99" s="6"/>
      <c r="P99" s="6"/>
      <c r="S99" s="6"/>
    </row>
    <row r="100" spans="1:19" s="12" customFormat="1" x14ac:dyDescent="0.35">
      <c r="A100" s="25" t="s">
        <v>62</v>
      </c>
      <c r="B100" s="25" t="s">
        <v>48</v>
      </c>
      <c r="C100"/>
      <c r="D100" s="26">
        <f>IF(C97="Al",N$46,N$53)</f>
        <v>0.47874505158163877</v>
      </c>
      <c r="E100"/>
      <c r="F100"/>
      <c r="G100"/>
      <c r="H100"/>
      <c r="I100"/>
      <c r="J100"/>
      <c r="K100" s="6"/>
      <c r="L100" s="6"/>
      <c r="M100" s="6"/>
      <c r="N100" s="6"/>
      <c r="O100" s="6"/>
      <c r="P100" s="6"/>
      <c r="S100" s="6"/>
    </row>
    <row r="101" spans="1:19" s="12" customFormat="1" x14ac:dyDescent="0.35">
      <c r="A101" s="25" t="s">
        <v>62</v>
      </c>
      <c r="B101" s="25" t="s">
        <v>31</v>
      </c>
      <c r="C101"/>
      <c r="D101" s="26">
        <f>IF(C97="Al",N$47,N$54)</f>
        <v>0.55706713537137553</v>
      </c>
      <c r="E101"/>
      <c r="F101"/>
      <c r="G101"/>
      <c r="H101"/>
      <c r="I101"/>
      <c r="J101"/>
      <c r="K101" s="6"/>
      <c r="L101" s="6"/>
      <c r="M101" s="6"/>
      <c r="N101" s="6"/>
      <c r="O101" s="6"/>
      <c r="P101" s="6"/>
      <c r="S101" s="6"/>
    </row>
    <row r="102" spans="1:19" s="12" customFormat="1" x14ac:dyDescent="0.35">
      <c r="A102" s="25" t="s">
        <v>62</v>
      </c>
      <c r="B102" s="25" t="s">
        <v>49</v>
      </c>
      <c r="C102"/>
      <c r="D102" s="26">
        <f>IF(C97="Al",N$48,N$55)</f>
        <v>0.51857940615180453</v>
      </c>
      <c r="E102"/>
      <c r="F102"/>
      <c r="G102"/>
      <c r="H102"/>
      <c r="I102"/>
      <c r="J102"/>
      <c r="K102" s="6"/>
      <c r="L102" s="6"/>
      <c r="M102" s="6"/>
      <c r="N102" s="6"/>
      <c r="O102" s="6"/>
      <c r="P102" s="6"/>
      <c r="S102" s="6"/>
    </row>
    <row r="103" spans="1:19" s="12" customFormat="1" x14ac:dyDescent="0.35">
      <c r="A103" s="25" t="s">
        <v>63</v>
      </c>
      <c r="B103" s="25" t="s">
        <v>16</v>
      </c>
      <c r="C103" t="s">
        <v>27</v>
      </c>
      <c r="D103" s="26">
        <f>IF(C103="Al",N$43,N$50)</f>
        <v>0.43821748477161149</v>
      </c>
      <c r="E103"/>
      <c r="F103"/>
      <c r="G103"/>
      <c r="H103"/>
      <c r="I103"/>
      <c r="J103"/>
      <c r="K103" s="6"/>
      <c r="L103" s="6"/>
      <c r="M103" s="6"/>
      <c r="N103" s="6"/>
      <c r="O103" s="6"/>
      <c r="P103" s="6"/>
      <c r="S103" s="6"/>
    </row>
    <row r="104" spans="1:19" s="12" customFormat="1" x14ac:dyDescent="0.35">
      <c r="A104" s="25" t="s">
        <v>63</v>
      </c>
      <c r="B104" s="25" t="s">
        <v>13</v>
      </c>
      <c r="C104"/>
      <c r="D104" s="26">
        <f>IF(C103="Al",N$44,N$51)</f>
        <v>0.56530426073901929</v>
      </c>
      <c r="E104"/>
      <c r="F104"/>
      <c r="G104"/>
      <c r="H104"/>
      <c r="I104"/>
      <c r="J104"/>
      <c r="K104" s="6"/>
      <c r="L104" s="6"/>
      <c r="M104" s="6"/>
      <c r="N104" s="6"/>
      <c r="O104" s="6"/>
      <c r="P104" s="6"/>
      <c r="S104" s="6"/>
    </row>
    <row r="105" spans="1:19" s="12" customFormat="1" x14ac:dyDescent="0.35">
      <c r="A105" s="25" t="s">
        <v>63</v>
      </c>
      <c r="B105" s="25" t="s">
        <v>14</v>
      </c>
      <c r="C105"/>
      <c r="D105" s="26">
        <f>IF(C103="Al",N$45,N$52)</f>
        <v>0.54854280279231549</v>
      </c>
      <c r="E105"/>
      <c r="F105"/>
      <c r="G105"/>
      <c r="H105"/>
      <c r="I105"/>
      <c r="J105"/>
      <c r="K105" s="6"/>
      <c r="L105" s="6"/>
      <c r="M105" s="6"/>
      <c r="N105" s="6"/>
      <c r="O105" s="6"/>
      <c r="P105" s="6"/>
      <c r="S105" s="6"/>
    </row>
    <row r="106" spans="1:19" s="12" customFormat="1" x14ac:dyDescent="0.35">
      <c r="A106" s="25" t="s">
        <v>63</v>
      </c>
      <c r="B106" s="25" t="s">
        <v>48</v>
      </c>
      <c r="C106"/>
      <c r="D106" s="26">
        <f>IF(C103="Al",N$46,N$53)</f>
        <v>0.47874505158163877</v>
      </c>
      <c r="E106"/>
      <c r="F106"/>
      <c r="G106"/>
      <c r="H106"/>
      <c r="I106"/>
      <c r="J106"/>
      <c r="K106" s="6"/>
      <c r="L106" s="6"/>
      <c r="M106" s="6"/>
      <c r="N106" s="6"/>
      <c r="O106" s="6"/>
      <c r="P106" s="6"/>
      <c r="S106" s="6"/>
    </row>
    <row r="107" spans="1:19" s="12" customFormat="1" x14ac:dyDescent="0.35">
      <c r="A107" s="25" t="s">
        <v>63</v>
      </c>
      <c r="B107" s="25" t="s">
        <v>31</v>
      </c>
      <c r="C107"/>
      <c r="D107" s="26">
        <f>IF(C103="Al",N$47,N$54)</f>
        <v>0.55706713537137553</v>
      </c>
      <c r="E107"/>
      <c r="F107"/>
      <c r="G107"/>
      <c r="H107"/>
      <c r="I107"/>
      <c r="J107"/>
      <c r="K107" s="6"/>
      <c r="L107" s="6"/>
      <c r="M107" s="6"/>
      <c r="N107" s="6"/>
      <c r="O107" s="6"/>
      <c r="P107" s="6"/>
      <c r="S107" s="6"/>
    </row>
    <row r="108" spans="1:19" s="12" customFormat="1" x14ac:dyDescent="0.35">
      <c r="A108" s="25" t="s">
        <v>63</v>
      </c>
      <c r="B108" s="25" t="s">
        <v>49</v>
      </c>
      <c r="C108"/>
      <c r="D108" s="26">
        <f>IF(C103="Al",N$48,N$55)</f>
        <v>0.51857940615180453</v>
      </c>
      <c r="E108"/>
      <c r="F108"/>
      <c r="G108"/>
      <c r="H108"/>
      <c r="I108"/>
      <c r="J108"/>
      <c r="K108" s="6"/>
      <c r="L108" s="6"/>
      <c r="M108" s="6"/>
      <c r="N108" s="6"/>
      <c r="O108" s="6"/>
      <c r="P108" s="6"/>
      <c r="S108" s="6"/>
    </row>
    <row r="109" spans="1:19" s="12" customFormat="1" x14ac:dyDescent="0.35">
      <c r="A109" s="25" t="s">
        <v>64</v>
      </c>
      <c r="B109" s="25" t="s">
        <v>16</v>
      </c>
      <c r="C109" t="s">
        <v>27</v>
      </c>
      <c r="D109" s="26">
        <f>IF(C109="Al",N$43,N$50)</f>
        <v>0.43821748477161149</v>
      </c>
      <c r="E109"/>
      <c r="F109"/>
      <c r="G109"/>
      <c r="H109"/>
      <c r="I109"/>
      <c r="J109"/>
      <c r="K109" s="6"/>
      <c r="L109" s="6"/>
      <c r="M109" s="6"/>
      <c r="N109" s="6"/>
      <c r="O109" s="6"/>
      <c r="P109" s="6"/>
      <c r="S109" s="6"/>
    </row>
    <row r="110" spans="1:19" s="12" customFormat="1" x14ac:dyDescent="0.35">
      <c r="A110" s="25" t="s">
        <v>64</v>
      </c>
      <c r="B110" s="25" t="s">
        <v>13</v>
      </c>
      <c r="C110"/>
      <c r="D110" s="26">
        <f>IF(C109="Al",N$44,N$51)</f>
        <v>0.56530426073901929</v>
      </c>
      <c r="E110"/>
      <c r="F110"/>
      <c r="G110"/>
      <c r="H110"/>
      <c r="I110"/>
      <c r="J110"/>
      <c r="K110" s="6"/>
      <c r="L110" s="6"/>
      <c r="M110" s="6"/>
      <c r="N110" s="6"/>
      <c r="O110" s="6"/>
      <c r="P110" s="6"/>
      <c r="S110" s="6"/>
    </row>
    <row r="111" spans="1:19" s="12" customFormat="1" x14ac:dyDescent="0.35">
      <c r="A111" s="25" t="s">
        <v>64</v>
      </c>
      <c r="B111" s="25" t="s">
        <v>14</v>
      </c>
      <c r="C111"/>
      <c r="D111" s="26">
        <f>IF(C109="Al",N$45,N$52)</f>
        <v>0.54854280279231549</v>
      </c>
      <c r="E111"/>
      <c r="F111"/>
      <c r="G111"/>
      <c r="H111"/>
      <c r="I111"/>
      <c r="J111"/>
      <c r="K111" s="6"/>
      <c r="L111" s="6"/>
      <c r="M111" s="6"/>
      <c r="N111" s="6"/>
      <c r="O111" s="6"/>
      <c r="P111" s="6"/>
      <c r="S111" s="6"/>
    </row>
    <row r="112" spans="1:19" s="12" customFormat="1" x14ac:dyDescent="0.35">
      <c r="A112" s="25" t="s">
        <v>64</v>
      </c>
      <c r="B112" s="25" t="s">
        <v>48</v>
      </c>
      <c r="C112"/>
      <c r="D112" s="26">
        <f>IF(C109="Al",N$46,N$53)</f>
        <v>0.47874505158163877</v>
      </c>
      <c r="E112"/>
      <c r="F112"/>
      <c r="G112"/>
      <c r="H112"/>
      <c r="I112"/>
      <c r="J112"/>
      <c r="K112" s="6"/>
      <c r="L112" s="6"/>
      <c r="M112" s="6"/>
      <c r="N112" s="6"/>
      <c r="O112" s="6"/>
      <c r="P112" s="6"/>
      <c r="S112" s="6"/>
    </row>
    <row r="113" spans="1:19" s="12" customFormat="1" x14ac:dyDescent="0.35">
      <c r="A113" s="25" t="s">
        <v>64</v>
      </c>
      <c r="B113" s="25" t="s">
        <v>31</v>
      </c>
      <c r="C113"/>
      <c r="D113" s="26">
        <f>IF(C109="Al",N$47,N$54)</f>
        <v>0.55706713537137553</v>
      </c>
      <c r="E113"/>
      <c r="F113"/>
      <c r="G113"/>
      <c r="H113"/>
      <c r="I113"/>
      <c r="J113"/>
      <c r="K113" s="6"/>
      <c r="L113" s="6"/>
      <c r="M113" s="6"/>
      <c r="N113" s="6"/>
      <c r="O113" s="6"/>
      <c r="P113" s="6"/>
      <c r="S113" s="6"/>
    </row>
    <row r="114" spans="1:19" s="12" customFormat="1" x14ac:dyDescent="0.35">
      <c r="A114" s="25" t="s">
        <v>64</v>
      </c>
      <c r="B114" s="25" t="s">
        <v>49</v>
      </c>
      <c r="C114"/>
      <c r="D114" s="26">
        <f>IF(C109="Al",N$48,N$55)</f>
        <v>0.51857940615180453</v>
      </c>
      <c r="E114"/>
      <c r="F114"/>
      <c r="G114"/>
      <c r="H114"/>
      <c r="I114"/>
      <c r="J114"/>
      <c r="K114" s="6"/>
      <c r="L114" s="6"/>
      <c r="M114" s="6"/>
      <c r="N114" s="6"/>
      <c r="O114" s="6"/>
      <c r="P114" s="6"/>
      <c r="S114" s="6"/>
    </row>
    <row r="115" spans="1:19" s="12" customFormat="1" x14ac:dyDescent="0.35">
      <c r="A115" s="25" t="s">
        <v>65</v>
      </c>
      <c r="B115" s="25" t="s">
        <v>16</v>
      </c>
      <c r="C115" t="s">
        <v>27</v>
      </c>
      <c r="D115" s="26">
        <f>IF(C115="Al",N$43,N$50)</f>
        <v>0.43821748477161149</v>
      </c>
      <c r="E115"/>
      <c r="F115"/>
      <c r="G115"/>
      <c r="H115"/>
      <c r="I115"/>
      <c r="K115" s="6"/>
      <c r="L115" s="6"/>
      <c r="M115" s="6"/>
      <c r="N115" s="21"/>
      <c r="O115" s="36"/>
      <c r="P115" s="19"/>
    </row>
    <row r="116" spans="1:19" s="12" customFormat="1" x14ac:dyDescent="0.35">
      <c r="A116" s="25" t="s">
        <v>65</v>
      </c>
      <c r="B116" s="25" t="s">
        <v>13</v>
      </c>
      <c r="C116"/>
      <c r="D116" s="26">
        <f>IF(C115="Al",N$44,N$51)</f>
        <v>0.56530426073901929</v>
      </c>
      <c r="E116"/>
      <c r="F116"/>
      <c r="G116"/>
      <c r="H116"/>
      <c r="I116"/>
      <c r="K116" s="6"/>
      <c r="L116" s="6"/>
      <c r="M116" s="6"/>
      <c r="N116" s="21"/>
      <c r="P116" s="19"/>
    </row>
    <row r="117" spans="1:19" s="12" customFormat="1" x14ac:dyDescent="0.35">
      <c r="A117" s="25" t="s">
        <v>65</v>
      </c>
      <c r="B117" s="25" t="s">
        <v>14</v>
      </c>
      <c r="C117"/>
      <c r="D117" s="26">
        <f>IF(C115="Al",N$45,N$52)</f>
        <v>0.54854280279231549</v>
      </c>
      <c r="E117"/>
      <c r="F117"/>
      <c r="G117"/>
      <c r="H117"/>
      <c r="I117"/>
      <c r="K117" s="6"/>
      <c r="L117" s="6"/>
      <c r="M117" s="6"/>
      <c r="N117" s="21"/>
      <c r="P117" s="19"/>
    </row>
    <row r="118" spans="1:19" s="12" customFormat="1" x14ac:dyDescent="0.35">
      <c r="A118" s="25" t="s">
        <v>65</v>
      </c>
      <c r="B118" s="25" t="s">
        <v>48</v>
      </c>
      <c r="C118"/>
      <c r="D118" s="26">
        <f>IF(C115="Al",N$46,N$53)</f>
        <v>0.47874505158163877</v>
      </c>
      <c r="E118"/>
      <c r="F118"/>
      <c r="G118"/>
      <c r="H118"/>
      <c r="I118"/>
      <c r="K118" s="6"/>
      <c r="L118" s="6"/>
      <c r="M118" s="6"/>
      <c r="N118" s="21"/>
      <c r="O118" s="6"/>
      <c r="P118" s="19"/>
    </row>
    <row r="119" spans="1:19" s="12" customFormat="1" x14ac:dyDescent="0.35">
      <c r="A119" s="25" t="s">
        <v>65</v>
      </c>
      <c r="B119" s="25" t="s">
        <v>31</v>
      </c>
      <c r="C119"/>
      <c r="D119" s="26">
        <f>IF(C115="Al",N$47,N$54)</f>
        <v>0.55706713537137553</v>
      </c>
      <c r="E119"/>
      <c r="F119"/>
      <c r="G119"/>
      <c r="H119"/>
      <c r="I119"/>
      <c r="K119" s="6"/>
      <c r="L119" s="6"/>
      <c r="M119" s="6"/>
      <c r="N119" s="21"/>
      <c r="O119" s="21"/>
      <c r="P119" s="19"/>
    </row>
    <row r="120" spans="1:19" s="12" customFormat="1" x14ac:dyDescent="0.35">
      <c r="A120" s="25" t="s">
        <v>65</v>
      </c>
      <c r="B120" s="25" t="s">
        <v>49</v>
      </c>
      <c r="C120"/>
      <c r="D120" s="26">
        <f>IF(C115="Al",N$48,N$55)</f>
        <v>0.51857940615180453</v>
      </c>
      <c r="E120"/>
      <c r="F120"/>
      <c r="G120"/>
      <c r="H120"/>
      <c r="I120"/>
      <c r="K120" s="6"/>
      <c r="L120" s="6"/>
      <c r="M120" s="6"/>
      <c r="N120" s="21"/>
      <c r="O120" s="21"/>
      <c r="P120" s="19"/>
    </row>
    <row r="121" spans="1:19" s="12" customFormat="1" x14ac:dyDescent="0.35">
      <c r="A121" s="25" t="s">
        <v>66</v>
      </c>
      <c r="B121" s="25" t="s">
        <v>16</v>
      </c>
      <c r="C121" t="s">
        <v>27</v>
      </c>
      <c r="D121" s="26">
        <f>IF(C121="Al",N$43,N$50)</f>
        <v>0.43821748477161149</v>
      </c>
      <c r="E121"/>
      <c r="F121"/>
      <c r="G121"/>
      <c r="H121"/>
      <c r="I121"/>
      <c r="K121" s="6"/>
      <c r="L121" s="6"/>
      <c r="M121" s="6"/>
    </row>
    <row r="122" spans="1:19" s="12" customFormat="1" x14ac:dyDescent="0.35">
      <c r="A122" s="25" t="s">
        <v>66</v>
      </c>
      <c r="B122" s="25" t="s">
        <v>13</v>
      </c>
      <c r="C122"/>
      <c r="D122" s="26">
        <f>IF(C121="Al",N$44,N$51)</f>
        <v>0.56530426073901929</v>
      </c>
      <c r="E122"/>
      <c r="F122"/>
      <c r="G122"/>
      <c r="H122"/>
      <c r="I122"/>
      <c r="K122" s="6"/>
      <c r="L122" s="6"/>
      <c r="M122" s="6"/>
      <c r="N122" s="21"/>
      <c r="P122" s="19"/>
    </row>
    <row r="123" spans="1:19" s="12" customFormat="1" x14ac:dyDescent="0.35">
      <c r="A123" s="25" t="s">
        <v>66</v>
      </c>
      <c r="B123" s="25" t="s">
        <v>14</v>
      </c>
      <c r="C123"/>
      <c r="D123" s="26">
        <f>IF(C121="Al",N$45,N$52)</f>
        <v>0.54854280279231549</v>
      </c>
      <c r="E123"/>
      <c r="F123"/>
      <c r="G123"/>
      <c r="H123"/>
      <c r="I123"/>
      <c r="K123" s="6"/>
      <c r="L123" s="6"/>
      <c r="M123" s="6"/>
      <c r="N123" s="21"/>
      <c r="P123" s="19"/>
    </row>
    <row r="124" spans="1:19" s="12" customFormat="1" x14ac:dyDescent="0.35">
      <c r="A124" s="25" t="s">
        <v>66</v>
      </c>
      <c r="B124" s="25" t="s">
        <v>48</v>
      </c>
      <c r="C124"/>
      <c r="D124" s="26">
        <f>IF(C121="Al",N$46,N$53)</f>
        <v>0.47874505158163877</v>
      </c>
      <c r="E124"/>
      <c r="F124"/>
      <c r="G124"/>
      <c r="H124"/>
      <c r="I124"/>
      <c r="K124" s="6"/>
      <c r="L124" s="6"/>
      <c r="M124" s="6"/>
      <c r="N124" s="21"/>
      <c r="P124" s="19"/>
    </row>
    <row r="125" spans="1:19" s="12" customFormat="1" x14ac:dyDescent="0.35">
      <c r="A125" s="25" t="s">
        <v>66</v>
      </c>
      <c r="B125" s="25" t="s">
        <v>31</v>
      </c>
      <c r="C125"/>
      <c r="D125" s="26">
        <f>IF(C121="Al",N$47,N$54)</f>
        <v>0.55706713537137553</v>
      </c>
      <c r="E125"/>
      <c r="F125"/>
      <c r="G125"/>
      <c r="H125"/>
      <c r="I125"/>
      <c r="K125" s="6"/>
      <c r="L125" s="6"/>
      <c r="M125" s="6"/>
      <c r="N125" s="21"/>
      <c r="O125" s="21"/>
      <c r="P125" s="19"/>
    </row>
    <row r="126" spans="1:19" s="12" customFormat="1" x14ac:dyDescent="0.35">
      <c r="A126" s="25" t="s">
        <v>66</v>
      </c>
      <c r="B126" s="25" t="s">
        <v>49</v>
      </c>
      <c r="C126"/>
      <c r="D126" s="26">
        <f>IF(C121="Al",N$48,N$55)</f>
        <v>0.51857940615180453</v>
      </c>
      <c r="E126"/>
      <c r="F126"/>
      <c r="G126"/>
      <c r="H126"/>
      <c r="I126"/>
      <c r="K126" s="6"/>
      <c r="L126" s="6"/>
      <c r="M126" s="6"/>
      <c r="N126" s="21"/>
      <c r="P126" s="19"/>
    </row>
    <row r="127" spans="1:19" s="12" customFormat="1" x14ac:dyDescent="0.35">
      <c r="A127" s="25" t="s">
        <v>67</v>
      </c>
      <c r="B127" s="25" t="s">
        <v>16</v>
      </c>
      <c r="C127" t="s">
        <v>27</v>
      </c>
      <c r="D127" s="26">
        <f>IF(C127="Al",N$43,N$50)</f>
        <v>0.43821748477161149</v>
      </c>
      <c r="E127"/>
      <c r="F127"/>
      <c r="G127"/>
      <c r="H127"/>
      <c r="I127"/>
      <c r="K127" s="6"/>
      <c r="L127" s="6"/>
      <c r="M127" s="6"/>
      <c r="N127" s="21"/>
      <c r="O127" s="21"/>
      <c r="P127" s="19"/>
    </row>
    <row r="128" spans="1:19" s="12" customFormat="1" x14ac:dyDescent="0.35">
      <c r="A128" s="25" t="s">
        <v>67</v>
      </c>
      <c r="B128" s="25" t="s">
        <v>13</v>
      </c>
      <c r="C128"/>
      <c r="D128" s="26">
        <f>IF(C127="Al",N$44,N$51)</f>
        <v>0.56530426073901929</v>
      </c>
      <c r="E128"/>
      <c r="F128"/>
      <c r="G128"/>
      <c r="H128"/>
      <c r="I128"/>
      <c r="J128"/>
      <c r="K128" s="6"/>
      <c r="L128" s="6"/>
      <c r="M128" s="6"/>
      <c r="N128" s="6"/>
      <c r="O128" s="6"/>
      <c r="P128" s="6"/>
      <c r="S128" s="6"/>
    </row>
    <row r="129" spans="1:19" s="12" customFormat="1" x14ac:dyDescent="0.35">
      <c r="A129" s="25" t="s">
        <v>67</v>
      </c>
      <c r="B129" s="25" t="s">
        <v>14</v>
      </c>
      <c r="C129"/>
      <c r="D129" s="26">
        <f>IF(C127="Al",N$45,N$52)</f>
        <v>0.54854280279231549</v>
      </c>
      <c r="E129"/>
      <c r="F129"/>
      <c r="G129"/>
      <c r="H129"/>
      <c r="I129"/>
      <c r="J129"/>
      <c r="K129" s="6"/>
      <c r="L129" s="6"/>
      <c r="M129" s="6"/>
      <c r="N129" s="6"/>
      <c r="O129" s="6"/>
      <c r="P129" s="6"/>
      <c r="S129" s="6"/>
    </row>
    <row r="130" spans="1:19" s="12" customFormat="1" x14ac:dyDescent="0.35">
      <c r="A130" s="25" t="s">
        <v>67</v>
      </c>
      <c r="B130" s="25" t="s">
        <v>48</v>
      </c>
      <c r="C130"/>
      <c r="D130" s="26">
        <f>IF(C127="Al",N$46,N$53)</f>
        <v>0.47874505158163877</v>
      </c>
      <c r="E130"/>
      <c r="F130"/>
      <c r="G130"/>
      <c r="H130"/>
      <c r="I130"/>
      <c r="J130"/>
      <c r="K130" s="6"/>
      <c r="L130" s="6"/>
      <c r="M130" s="6"/>
      <c r="N130" s="6"/>
      <c r="O130" s="6"/>
      <c r="P130" s="6"/>
      <c r="S130" s="6"/>
    </row>
    <row r="131" spans="1:19" s="12" customFormat="1" x14ac:dyDescent="0.35">
      <c r="A131" s="25" t="s">
        <v>67</v>
      </c>
      <c r="B131" s="25" t="s">
        <v>31</v>
      </c>
      <c r="C131"/>
      <c r="D131" s="26">
        <f>IF(C127="Al",N$47,N$54)</f>
        <v>0.55706713537137553</v>
      </c>
      <c r="E131"/>
      <c r="F131"/>
      <c r="G131"/>
      <c r="H131"/>
      <c r="I131"/>
      <c r="J131"/>
      <c r="K131" s="6"/>
      <c r="L131" s="6"/>
      <c r="M131" s="6"/>
      <c r="N131" s="6"/>
      <c r="O131" s="6"/>
      <c r="P131" s="6"/>
      <c r="S131" s="6"/>
    </row>
    <row r="132" spans="1:19" s="12" customFormat="1" x14ac:dyDescent="0.35">
      <c r="A132" s="25" t="s">
        <v>67</v>
      </c>
      <c r="B132" s="25" t="s">
        <v>49</v>
      </c>
      <c r="C132"/>
      <c r="D132" s="26">
        <f>IF(C127="Al",N$48,N$55)</f>
        <v>0.51857940615180453</v>
      </c>
      <c r="E132"/>
      <c r="F132"/>
      <c r="G132"/>
      <c r="H132"/>
      <c r="I132"/>
      <c r="J132"/>
      <c r="K132" s="6"/>
      <c r="L132" s="6"/>
      <c r="M132" s="6"/>
      <c r="N132" s="6"/>
      <c r="O132" s="6"/>
      <c r="P132" s="6"/>
      <c r="S132" s="6"/>
    </row>
    <row r="133" spans="1:19" s="12" customFormat="1" x14ac:dyDescent="0.35">
      <c r="A133" s="25" t="s">
        <v>68</v>
      </c>
      <c r="B133" s="25" t="s">
        <v>16</v>
      </c>
      <c r="C133" t="s">
        <v>27</v>
      </c>
      <c r="D133" s="26">
        <f>IF(C133="Al",N$43,N$50)</f>
        <v>0.43821748477161149</v>
      </c>
      <c r="E133"/>
      <c r="F133"/>
      <c r="G133"/>
      <c r="H133"/>
      <c r="I133"/>
      <c r="J133"/>
      <c r="K133" s="6"/>
      <c r="L133" s="6"/>
      <c r="M133" s="6"/>
      <c r="N133" s="6"/>
      <c r="O133" s="6"/>
      <c r="P133" s="6"/>
      <c r="S133" s="6"/>
    </row>
    <row r="134" spans="1:19" s="12" customFormat="1" x14ac:dyDescent="0.35">
      <c r="A134" s="25" t="s">
        <v>68</v>
      </c>
      <c r="B134" s="25" t="s">
        <v>13</v>
      </c>
      <c r="C134"/>
      <c r="D134" s="26">
        <f>IF(C133="Al",N$44,N$51)</f>
        <v>0.56530426073901929</v>
      </c>
      <c r="E134"/>
      <c r="F134"/>
      <c r="G134"/>
      <c r="H134"/>
      <c r="I134"/>
      <c r="J134"/>
      <c r="K134" s="6"/>
      <c r="L134" s="6"/>
      <c r="M134" s="6"/>
      <c r="N134" s="6"/>
      <c r="O134" s="6"/>
      <c r="P134" s="6"/>
      <c r="S134" s="6"/>
    </row>
    <row r="135" spans="1:19" s="12" customFormat="1" x14ac:dyDescent="0.35">
      <c r="A135" s="25" t="s">
        <v>68</v>
      </c>
      <c r="B135" s="25" t="s">
        <v>14</v>
      </c>
      <c r="C135"/>
      <c r="D135" s="26">
        <f>IF(C133="Al",N$45,N$52)</f>
        <v>0.54854280279231549</v>
      </c>
      <c r="E135"/>
      <c r="F135"/>
      <c r="G135"/>
      <c r="H135"/>
      <c r="I135"/>
      <c r="J135"/>
      <c r="K135" s="6"/>
      <c r="L135" s="6"/>
      <c r="M135" s="6"/>
      <c r="N135" s="6"/>
      <c r="O135" s="6"/>
      <c r="P135" s="6"/>
      <c r="S135" s="6"/>
    </row>
    <row r="136" spans="1:19" s="12" customFormat="1" x14ac:dyDescent="0.35">
      <c r="A136" s="25" t="s">
        <v>68</v>
      </c>
      <c r="B136" s="25" t="s">
        <v>48</v>
      </c>
      <c r="C136"/>
      <c r="D136" s="26">
        <f>IF(C133="Al",N$46,N$53)</f>
        <v>0.47874505158163877</v>
      </c>
      <c r="E136"/>
      <c r="F136"/>
      <c r="G136"/>
      <c r="H136"/>
      <c r="I136"/>
      <c r="J136"/>
      <c r="K136" s="6"/>
      <c r="L136" s="6"/>
      <c r="M136" s="6"/>
      <c r="N136" s="6"/>
      <c r="O136" s="6"/>
      <c r="P136" s="6"/>
      <c r="S136" s="6"/>
    </row>
    <row r="137" spans="1:19" s="12" customFormat="1" x14ac:dyDescent="0.35">
      <c r="A137" s="25" t="s">
        <v>68</v>
      </c>
      <c r="B137" s="25" t="s">
        <v>31</v>
      </c>
      <c r="C137"/>
      <c r="D137" s="26">
        <f>IF(C133="Al",N$47,N$54)</f>
        <v>0.55706713537137553</v>
      </c>
      <c r="E137"/>
      <c r="F137"/>
      <c r="G137"/>
      <c r="H137"/>
      <c r="I137"/>
      <c r="J137"/>
      <c r="K137" s="6"/>
      <c r="L137" s="6"/>
      <c r="M137" s="6"/>
      <c r="N137" s="6"/>
      <c r="O137" s="6"/>
      <c r="P137" s="6"/>
      <c r="S137" s="6"/>
    </row>
    <row r="138" spans="1:19" s="12" customFormat="1" x14ac:dyDescent="0.35">
      <c r="A138" s="25" t="s">
        <v>68</v>
      </c>
      <c r="B138" s="25" t="s">
        <v>49</v>
      </c>
      <c r="C138"/>
      <c r="D138" s="26">
        <f>IF(C133="Al",N$48,N$55)</f>
        <v>0.51857940615180453</v>
      </c>
      <c r="E138"/>
      <c r="F138"/>
      <c r="G138"/>
      <c r="H138"/>
      <c r="I138"/>
      <c r="J138"/>
      <c r="K138" s="6"/>
      <c r="L138" s="6"/>
      <c r="M138" s="6"/>
      <c r="N138" s="6"/>
      <c r="O138" s="6"/>
      <c r="P138" s="6"/>
      <c r="S138" s="6"/>
    </row>
    <row r="139" spans="1:19" s="12" customFormat="1" x14ac:dyDescent="0.35">
      <c r="A139" s="25" t="s">
        <v>69</v>
      </c>
      <c r="B139" s="25" t="s">
        <v>16</v>
      </c>
      <c r="C139" t="s">
        <v>27</v>
      </c>
      <c r="D139" s="26">
        <f>IF(C139="Al",N$43,N$50)</f>
        <v>0.43821748477161149</v>
      </c>
      <c r="E139"/>
      <c r="F139"/>
      <c r="G139"/>
      <c r="H139"/>
      <c r="I139"/>
      <c r="J139"/>
      <c r="K139" s="6"/>
      <c r="L139" s="6"/>
      <c r="M139" s="6"/>
      <c r="N139" s="6"/>
      <c r="O139" s="6"/>
      <c r="P139" s="6"/>
      <c r="S139" s="6"/>
    </row>
    <row r="140" spans="1:19" s="12" customFormat="1" x14ac:dyDescent="0.35">
      <c r="A140" s="25" t="s">
        <v>69</v>
      </c>
      <c r="B140" s="25" t="s">
        <v>13</v>
      </c>
      <c r="C140"/>
      <c r="D140" s="26">
        <f>IF(C139="Al",N$44,N$51)</f>
        <v>0.56530426073901929</v>
      </c>
      <c r="E140"/>
      <c r="F140"/>
      <c r="G140"/>
      <c r="H140"/>
      <c r="I140"/>
      <c r="J140"/>
      <c r="K140" s="6"/>
      <c r="L140" s="6"/>
      <c r="M140" s="6"/>
      <c r="N140" s="6"/>
      <c r="O140" s="6"/>
      <c r="P140" s="6"/>
      <c r="S140" s="6"/>
    </row>
    <row r="141" spans="1:19" s="12" customFormat="1" x14ac:dyDescent="0.35">
      <c r="A141" s="25" t="s">
        <v>69</v>
      </c>
      <c r="B141" s="25" t="s">
        <v>14</v>
      </c>
      <c r="C141"/>
      <c r="D141" s="26">
        <f>IF(C139="Al",N$45,N$52)</f>
        <v>0.54854280279231549</v>
      </c>
      <c r="E141"/>
      <c r="F141"/>
      <c r="G141"/>
      <c r="H141"/>
      <c r="I141"/>
      <c r="J141"/>
      <c r="K141"/>
      <c r="L141"/>
      <c r="M141"/>
      <c r="N141"/>
      <c r="O141"/>
      <c r="P141"/>
      <c r="S141"/>
    </row>
    <row r="142" spans="1:19" s="12" customFormat="1" x14ac:dyDescent="0.35">
      <c r="A142" s="25" t="s">
        <v>69</v>
      </c>
      <c r="B142" s="25" t="s">
        <v>48</v>
      </c>
      <c r="C142"/>
      <c r="D142" s="26">
        <f>IF(C139="Al",N$46,N$53)</f>
        <v>0.47874505158163877</v>
      </c>
      <c r="E142"/>
      <c r="F142"/>
      <c r="G142"/>
      <c r="H142"/>
      <c r="I142"/>
      <c r="J142"/>
      <c r="K142"/>
      <c r="L142"/>
      <c r="M142"/>
      <c r="N142"/>
      <c r="O142"/>
      <c r="P142"/>
      <c r="S142"/>
    </row>
    <row r="143" spans="1:19" s="12" customFormat="1" x14ac:dyDescent="0.35">
      <c r="A143" s="25" t="s">
        <v>69</v>
      </c>
      <c r="B143" s="25" t="s">
        <v>31</v>
      </c>
      <c r="C143"/>
      <c r="D143" s="26">
        <f>IF(C139="Al",N$47,N$54)</f>
        <v>0.55706713537137553</v>
      </c>
      <c r="E143"/>
      <c r="F143"/>
      <c r="G143"/>
      <c r="H143"/>
      <c r="I143"/>
      <c r="J143"/>
      <c r="K143"/>
      <c r="L143"/>
      <c r="M143"/>
      <c r="N143"/>
      <c r="O143"/>
      <c r="P143"/>
      <c r="S143"/>
    </row>
    <row r="144" spans="1:19" s="12" customFormat="1" x14ac:dyDescent="0.35">
      <c r="A144" s="25" t="s">
        <v>69</v>
      </c>
      <c r="B144" s="25" t="s">
        <v>49</v>
      </c>
      <c r="C144"/>
      <c r="D144" s="26">
        <f>IF(C139="Al",N$48,N$55)</f>
        <v>0.51857940615180453</v>
      </c>
      <c r="E144"/>
      <c r="F144"/>
      <c r="G144"/>
      <c r="H144"/>
      <c r="I144"/>
      <c r="J144"/>
      <c r="K144"/>
      <c r="L144"/>
      <c r="M144"/>
      <c r="N144"/>
      <c r="O144"/>
      <c r="P144"/>
      <c r="S144"/>
    </row>
    <row r="145" spans="1:19" s="12" customFormat="1" x14ac:dyDescent="0.35">
      <c r="A145" s="25" t="s">
        <v>70</v>
      </c>
      <c r="B145" s="25" t="s">
        <v>16</v>
      </c>
      <c r="C145" t="s">
        <v>27</v>
      </c>
      <c r="D145" s="26">
        <f>IF(C145="Al",N$43,N$50)</f>
        <v>0.43821748477161149</v>
      </c>
      <c r="E145"/>
      <c r="F145"/>
      <c r="G145"/>
      <c r="H145"/>
      <c r="I145"/>
      <c r="J145"/>
      <c r="K145"/>
      <c r="L145"/>
      <c r="M145"/>
      <c r="N145"/>
      <c r="O145"/>
      <c r="P145"/>
      <c r="S145"/>
    </row>
    <row r="146" spans="1:19" s="12" customFormat="1" x14ac:dyDescent="0.35">
      <c r="A146" s="25" t="s">
        <v>70</v>
      </c>
      <c r="B146" s="25" t="s">
        <v>13</v>
      </c>
      <c r="C146"/>
      <c r="D146" s="26">
        <f>IF(C145="Al",N$44,N$51)</f>
        <v>0.56530426073901929</v>
      </c>
      <c r="E146"/>
      <c r="F146"/>
      <c r="G146"/>
      <c r="H146"/>
      <c r="I146"/>
      <c r="J146"/>
      <c r="K146"/>
      <c r="L146"/>
      <c r="M146"/>
      <c r="N146"/>
      <c r="O146"/>
      <c r="P146"/>
      <c r="S146"/>
    </row>
    <row r="147" spans="1:19" s="12" customFormat="1" x14ac:dyDescent="0.35">
      <c r="A147" s="25" t="s">
        <v>70</v>
      </c>
      <c r="B147" s="25" t="s">
        <v>14</v>
      </c>
      <c r="C147"/>
      <c r="D147" s="26">
        <f>IF(C145="Al",N$45,N$52)</f>
        <v>0.54854280279231549</v>
      </c>
      <c r="E147"/>
      <c r="F147"/>
      <c r="G147"/>
      <c r="H147"/>
      <c r="I147"/>
      <c r="J147"/>
      <c r="K147"/>
      <c r="L147"/>
      <c r="M147"/>
      <c r="N147"/>
      <c r="O147"/>
      <c r="P147"/>
      <c r="S147"/>
    </row>
    <row r="148" spans="1:19" s="12" customFormat="1" x14ac:dyDescent="0.35">
      <c r="A148" s="25" t="s">
        <v>70</v>
      </c>
      <c r="B148" s="25" t="s">
        <v>48</v>
      </c>
      <c r="C148"/>
      <c r="D148" s="26">
        <f>IF(C145="Al",N$46,N$53)</f>
        <v>0.47874505158163877</v>
      </c>
      <c r="E148"/>
      <c r="F148"/>
      <c r="G148"/>
      <c r="H148"/>
      <c r="I148"/>
      <c r="J148"/>
      <c r="K148"/>
      <c r="L148"/>
      <c r="M148"/>
      <c r="N148"/>
      <c r="O148"/>
      <c r="P148"/>
      <c r="S148"/>
    </row>
    <row r="149" spans="1:19" s="12" customFormat="1" x14ac:dyDescent="0.35">
      <c r="A149" s="25" t="s">
        <v>70</v>
      </c>
      <c r="B149" s="25" t="s">
        <v>31</v>
      </c>
      <c r="C149"/>
      <c r="D149" s="26">
        <f>IF(C145="Al",N$47,N$54)</f>
        <v>0.55706713537137553</v>
      </c>
      <c r="E149"/>
      <c r="F149" t="s">
        <v>27</v>
      </c>
      <c r="G149">
        <f>COUNTIF(C43:C150,"Al")</f>
        <v>18</v>
      </c>
      <c r="H149" t="e">
        <f>G149/G150</f>
        <v>#DIV/0!</v>
      </c>
      <c r="I149"/>
      <c r="J149"/>
      <c r="K149"/>
      <c r="L149"/>
      <c r="M149"/>
      <c r="N149"/>
      <c r="O149"/>
      <c r="P149"/>
      <c r="S149"/>
    </row>
    <row r="150" spans="1:19" s="12" customFormat="1" x14ac:dyDescent="0.35">
      <c r="A150" s="25" t="s">
        <v>70</v>
      </c>
      <c r="B150" s="25" t="s">
        <v>49</v>
      </c>
      <c r="C150"/>
      <c r="D150" s="26">
        <f>IF(C145="Al",N$48,N$55)</f>
        <v>0.51857940615180453</v>
      </c>
      <c r="E150"/>
      <c r="F150" t="s">
        <v>28</v>
      </c>
      <c r="G150">
        <f>COUNTIF(C43:C150,"Mg")</f>
        <v>0</v>
      </c>
      <c r="H150" t="e">
        <f>(G150/G149)*H149</f>
        <v>#DIV/0!</v>
      </c>
      <c r="I150"/>
      <c r="J150"/>
      <c r="K150"/>
      <c r="L150"/>
      <c r="M150"/>
      <c r="N150"/>
      <c r="O150"/>
      <c r="P150"/>
      <c r="S150"/>
    </row>
    <row r="151" spans="1:19" s="12" customFormat="1" x14ac:dyDescent="0.35">
      <c r="A151" s="27" t="s">
        <v>6</v>
      </c>
      <c r="B151" s="27" t="s">
        <v>15</v>
      </c>
      <c r="C151" t="s">
        <v>27</v>
      </c>
      <c r="D151" s="28">
        <f>IF(C151="Al",O$151,O$156)</f>
        <v>0.3884010621797459</v>
      </c>
      <c r="E151"/>
      <c r="F151"/>
      <c r="G151"/>
      <c r="H151"/>
      <c r="I151"/>
      <c r="J151"/>
      <c r="K151"/>
      <c r="L151"/>
      <c r="M151" t="s">
        <v>27</v>
      </c>
      <c r="N151" t="s">
        <v>24</v>
      </c>
      <c r="O151" s="21">
        <f>Q151+R151</f>
        <v>0.3884010621797459</v>
      </c>
      <c r="Q151" s="21">
        <v>0.52840106217974592</v>
      </c>
      <c r="R151" s="12">
        <v>-0.14000000000000001</v>
      </c>
      <c r="S151"/>
    </row>
    <row r="152" spans="1:19" s="12" customFormat="1" x14ac:dyDescent="0.35">
      <c r="A152" s="27" t="s">
        <v>6</v>
      </c>
      <c r="B152" s="27" t="s">
        <v>10</v>
      </c>
      <c r="C152"/>
      <c r="D152" s="28">
        <f>IF(C151="Al",O$152,O$157)</f>
        <v>0.58622570708376132</v>
      </c>
      <c r="E152"/>
      <c r="F152"/>
      <c r="G152"/>
      <c r="H152"/>
      <c r="I152"/>
      <c r="J152"/>
      <c r="K152"/>
      <c r="L152"/>
      <c r="M152"/>
      <c r="N152" t="s">
        <v>23</v>
      </c>
      <c r="O152" s="21">
        <f t="shared" ref="O152:O154" si="3">Q152+R152</f>
        <v>0.58622570708376132</v>
      </c>
      <c r="Q152" s="21">
        <v>0.52622570708376126</v>
      </c>
      <c r="R152" s="12">
        <v>0.06</v>
      </c>
      <c r="S152"/>
    </row>
    <row r="153" spans="1:19" s="12" customFormat="1" x14ac:dyDescent="0.35">
      <c r="A153" s="27" t="s">
        <v>6</v>
      </c>
      <c r="B153" s="27" t="s">
        <v>10</v>
      </c>
      <c r="C153"/>
      <c r="D153" s="28">
        <f>IF(C151="Al",O$152,O$157)</f>
        <v>0.58622570708376132</v>
      </c>
      <c r="E153"/>
      <c r="F153"/>
      <c r="G153"/>
      <c r="H153"/>
      <c r="I153"/>
      <c r="J153"/>
      <c r="K153"/>
      <c r="L153"/>
      <c r="M153"/>
      <c r="N153" t="s">
        <v>25</v>
      </c>
      <c r="O153" s="21">
        <f t="shared" si="3"/>
        <v>0.39356894373658097</v>
      </c>
      <c r="Q153" s="21">
        <v>0.39356894373658097</v>
      </c>
      <c r="S153"/>
    </row>
    <row r="154" spans="1:19" s="12" customFormat="1" x14ac:dyDescent="0.35">
      <c r="A154" s="27" t="s">
        <v>6</v>
      </c>
      <c r="B154" s="27" t="s">
        <v>16</v>
      </c>
      <c r="C154"/>
      <c r="D154" s="28">
        <f>IF(C151="Al",O$153,O$158)</f>
        <v>0.39356894373658097</v>
      </c>
      <c r="E154"/>
      <c r="F154"/>
      <c r="G154"/>
      <c r="H154"/>
      <c r="I154"/>
      <c r="J154"/>
      <c r="K154"/>
      <c r="L154"/>
      <c r="M154"/>
      <c r="N154" t="s">
        <v>26</v>
      </c>
      <c r="O154" s="21">
        <f t="shared" si="3"/>
        <v>0.52088961752645224</v>
      </c>
      <c r="P154" s="21">
        <f>O151+O152+O152+O153+O154+O154</f>
        <v>2.9962006551367537</v>
      </c>
      <c r="Q154" s="21">
        <v>0.52088961752645224</v>
      </c>
      <c r="S154"/>
    </row>
    <row r="155" spans="1:19" s="12" customFormat="1" x14ac:dyDescent="0.35">
      <c r="A155" s="27" t="s">
        <v>6</v>
      </c>
      <c r="B155" s="27" t="s">
        <v>13</v>
      </c>
      <c r="C155"/>
      <c r="D155" s="28">
        <f>IF(C151="Al",O$154,O$159)</f>
        <v>0.52088961752645224</v>
      </c>
      <c r="E155"/>
      <c r="F155"/>
      <c r="G155"/>
      <c r="H155"/>
      <c r="I155"/>
      <c r="J155"/>
      <c r="K155"/>
      <c r="L155"/>
      <c r="M155"/>
      <c r="N155"/>
      <c r="O155" s="21"/>
      <c r="S155"/>
    </row>
    <row r="156" spans="1:19" s="12" customFormat="1" x14ac:dyDescent="0.35">
      <c r="A156" s="27" t="s">
        <v>6</v>
      </c>
      <c r="B156" s="27" t="s">
        <v>13</v>
      </c>
      <c r="C156"/>
      <c r="D156" s="28">
        <f>IF(C151="Al",O$154,O$159)</f>
        <v>0.52088961752645224</v>
      </c>
      <c r="E156"/>
      <c r="F156"/>
      <c r="G156"/>
      <c r="H156"/>
      <c r="I156"/>
      <c r="J156"/>
      <c r="K156"/>
      <c r="L156"/>
      <c r="M156" t="s">
        <v>28</v>
      </c>
      <c r="N156" t="s">
        <v>24</v>
      </c>
      <c r="O156" s="21">
        <f>Q156+R156</f>
        <v>0.27817525883956162</v>
      </c>
      <c r="Q156" s="21">
        <v>0.34817525883956163</v>
      </c>
      <c r="R156" s="12">
        <v>-7.0000000000000007E-2</v>
      </c>
      <c r="S156"/>
    </row>
    <row r="157" spans="1:19" s="12" customFormat="1" x14ac:dyDescent="0.35">
      <c r="A157" s="27" t="s">
        <v>8</v>
      </c>
      <c r="B157" s="27" t="s">
        <v>15</v>
      </c>
      <c r="C157" t="s">
        <v>28</v>
      </c>
      <c r="D157" s="28">
        <f>IF(C157="Al",O$151,O$156)</f>
        <v>0.27817525883956162</v>
      </c>
      <c r="E157"/>
      <c r="F157"/>
      <c r="G157"/>
      <c r="H157"/>
      <c r="I157"/>
      <c r="J157"/>
      <c r="K157"/>
      <c r="L157"/>
      <c r="M157"/>
      <c r="N157" t="s">
        <v>23</v>
      </c>
      <c r="O157" s="21">
        <f t="shared" ref="O157:O159" si="4">Q157+R157</f>
        <v>0.37678418230597777</v>
      </c>
      <c r="Q157" s="21">
        <v>0.3467841823059778</v>
      </c>
      <c r="R157" s="12">
        <v>0.03</v>
      </c>
      <c r="S157"/>
    </row>
    <row r="158" spans="1:19" s="12" customFormat="1" x14ac:dyDescent="0.35">
      <c r="A158" s="27" t="s">
        <v>8</v>
      </c>
      <c r="B158" s="27" t="s">
        <v>10</v>
      </c>
      <c r="C158"/>
      <c r="D158" s="28">
        <f>IF(C157="Al",O$152,O$157)</f>
        <v>0.37678418230597777</v>
      </c>
      <c r="E158"/>
      <c r="F158"/>
      <c r="G158"/>
      <c r="H158"/>
      <c r="I158"/>
      <c r="J158"/>
      <c r="K158"/>
      <c r="L158"/>
      <c r="M158"/>
      <c r="N158" t="s">
        <v>25</v>
      </c>
      <c r="O158" s="21">
        <f t="shared" si="4"/>
        <v>0.26160104566823761</v>
      </c>
      <c r="Q158" s="21">
        <v>0.26160104566823761</v>
      </c>
      <c r="S158"/>
    </row>
    <row r="159" spans="1:19" s="12" customFormat="1" x14ac:dyDescent="0.35">
      <c r="A159" s="27" t="s">
        <v>8</v>
      </c>
      <c r="B159" s="27" t="s">
        <v>10</v>
      </c>
      <c r="C159"/>
      <c r="D159" s="28">
        <f>IF(C157="Al",O$152,O$157)</f>
        <v>0.37678418230597777</v>
      </c>
      <c r="E159"/>
      <c r="F159"/>
      <c r="G159"/>
      <c r="H159"/>
      <c r="I159"/>
      <c r="J159"/>
      <c r="K159"/>
      <c r="L159"/>
      <c r="M159"/>
      <c r="N159" t="s">
        <v>26</v>
      </c>
      <c r="O159" s="21">
        <f t="shared" si="4"/>
        <v>0.3433711857957718</v>
      </c>
      <c r="P159" s="21">
        <f>O156+O157+O157+O158+O159+O159</f>
        <v>1.9800870407112983</v>
      </c>
      <c r="Q159" s="21">
        <v>0.3433711857957718</v>
      </c>
      <c r="S159"/>
    </row>
    <row r="160" spans="1:19" x14ac:dyDescent="0.35">
      <c r="A160" s="27" t="s">
        <v>8</v>
      </c>
      <c r="B160" s="27" t="s">
        <v>16</v>
      </c>
      <c r="D160" s="28">
        <f>IF(C157="Al",O$153,O$158)</f>
        <v>0.26160104566823761</v>
      </c>
      <c r="M160" s="6"/>
      <c r="N160" s="6"/>
      <c r="O160" s="21"/>
    </row>
    <row r="161" spans="1:17" x14ac:dyDescent="0.35">
      <c r="A161" s="27" t="s">
        <v>8</v>
      </c>
      <c r="B161" s="27" t="s">
        <v>13</v>
      </c>
      <c r="D161" s="28">
        <f>IF(C157="Al",O$154,O$159)</f>
        <v>0.3433711857957718</v>
      </c>
      <c r="M161" t="s">
        <v>29</v>
      </c>
      <c r="N161" t="s">
        <v>24</v>
      </c>
      <c r="O161" s="21">
        <v>0.34848809321866414</v>
      </c>
    </row>
    <row r="162" spans="1:17" x14ac:dyDescent="0.35">
      <c r="A162" s="27" t="s">
        <v>8</v>
      </c>
      <c r="B162" s="27" t="s">
        <v>13</v>
      </c>
      <c r="D162" s="28">
        <f>IF(C157="Al",O$154,O$159)</f>
        <v>0.3433711857957718</v>
      </c>
      <c r="N162" t="s">
        <v>23</v>
      </c>
      <c r="O162" s="21">
        <v>0.34707249094584169</v>
      </c>
    </row>
    <row r="163" spans="1:17" x14ac:dyDescent="0.35">
      <c r="A163" s="27" t="s">
        <v>71</v>
      </c>
      <c r="B163" s="27" t="s">
        <v>15</v>
      </c>
      <c r="C163" t="s">
        <v>28</v>
      </c>
      <c r="D163" s="28">
        <f>IF(C163="Al",O$151,O$156)</f>
        <v>0.27817525883956162</v>
      </c>
      <c r="N163" t="s">
        <v>25</v>
      </c>
      <c r="O163" s="21">
        <v>0.26058516977425106</v>
      </c>
    </row>
    <row r="164" spans="1:17" x14ac:dyDescent="0.35">
      <c r="A164" s="27" t="s">
        <v>71</v>
      </c>
      <c r="B164" s="27" t="s">
        <v>10</v>
      </c>
      <c r="D164" s="28">
        <f>IF(C163="Al",O$152,O$157)</f>
        <v>0.37678418230597777</v>
      </c>
      <c r="N164" t="s">
        <v>26</v>
      </c>
      <c r="O164" s="21">
        <v>0.34359972445887954</v>
      </c>
    </row>
    <row r="165" spans="1:17" x14ac:dyDescent="0.35">
      <c r="A165" s="27" t="s">
        <v>71</v>
      </c>
      <c r="B165" s="27" t="s">
        <v>10</v>
      </c>
      <c r="D165" s="28">
        <f>IF(C163="Al",O$152,O$157)</f>
        <v>0.37678418230597777</v>
      </c>
    </row>
    <row r="166" spans="1:17" x14ac:dyDescent="0.35">
      <c r="A166" s="27" t="s">
        <v>71</v>
      </c>
      <c r="B166" s="27" t="s">
        <v>16</v>
      </c>
      <c r="D166" s="28">
        <f>IF(C163="Al",O$153,O$158)</f>
        <v>0.26160104566823761</v>
      </c>
    </row>
    <row r="167" spans="1:17" x14ac:dyDescent="0.35">
      <c r="A167" s="27" t="s">
        <v>71</v>
      </c>
      <c r="B167" s="27" t="s">
        <v>13</v>
      </c>
      <c r="D167" s="28">
        <f>IF(C163="Al",O$154,O$159)</f>
        <v>0.3433711857957718</v>
      </c>
      <c r="F167" t="s">
        <v>27</v>
      </c>
      <c r="G167">
        <f>COUNTIF(C151:C168,"Al")</f>
        <v>1</v>
      </c>
      <c r="H167">
        <f>G167/G168</f>
        <v>0.5</v>
      </c>
      <c r="I167" t="e">
        <f>H167+H149</f>
        <v>#DIV/0!</v>
      </c>
    </row>
    <row r="168" spans="1:17" x14ac:dyDescent="0.35">
      <c r="A168" s="27" t="s">
        <v>71</v>
      </c>
      <c r="B168" s="27" t="s">
        <v>13</v>
      </c>
      <c r="D168" s="28">
        <f>IF(C163="Al",O$154,O$159)</f>
        <v>0.3433711857957718</v>
      </c>
      <c r="F168" t="s">
        <v>28</v>
      </c>
      <c r="G168">
        <f>COUNTIF(C151:C168,"Mg")</f>
        <v>2</v>
      </c>
      <c r="H168">
        <f>(G168/G167)*H167</f>
        <v>1</v>
      </c>
      <c r="I168" t="e">
        <f>+H150+H168</f>
        <v>#DIV/0!</v>
      </c>
    </row>
    <row r="169" spans="1:17" x14ac:dyDescent="0.35">
      <c r="A169" s="30" t="s">
        <v>72</v>
      </c>
      <c r="B169" s="30" t="s">
        <v>10</v>
      </c>
      <c r="C169" t="s">
        <v>163</v>
      </c>
      <c r="D169" s="31"/>
      <c r="N169" s="30" t="s">
        <v>10</v>
      </c>
      <c r="O169" s="31">
        <f>Q169+R169</f>
        <v>0.17</v>
      </c>
      <c r="Q169" s="31">
        <v>0.17</v>
      </c>
    </row>
    <row r="170" spans="1:17" x14ac:dyDescent="0.35">
      <c r="A170" s="30" t="s">
        <v>72</v>
      </c>
      <c r="B170" s="30" t="s">
        <v>10</v>
      </c>
      <c r="D170" s="31"/>
      <c r="N170" s="30" t="s">
        <v>10</v>
      </c>
      <c r="O170" s="31">
        <f t="shared" ref="O170:O177" si="5">Q170+R170</f>
        <v>0.17</v>
      </c>
      <c r="Q170" s="31">
        <v>0.17</v>
      </c>
    </row>
    <row r="171" spans="1:17" x14ac:dyDescent="0.35">
      <c r="A171" s="30" t="s">
        <v>72</v>
      </c>
      <c r="B171" s="30" t="s">
        <v>10</v>
      </c>
      <c r="D171" s="31"/>
      <c r="N171" s="30" t="s">
        <v>10</v>
      </c>
      <c r="O171" s="31">
        <f t="shared" si="5"/>
        <v>0.17</v>
      </c>
      <c r="Q171" s="31">
        <v>0.17</v>
      </c>
    </row>
    <row r="172" spans="1:17" x14ac:dyDescent="0.35">
      <c r="A172" s="30" t="s">
        <v>73</v>
      </c>
      <c r="B172" s="30" t="s">
        <v>11</v>
      </c>
      <c r="D172" s="31"/>
      <c r="N172" s="30" t="s">
        <v>11</v>
      </c>
      <c r="O172" s="31">
        <f t="shared" si="5"/>
        <v>7.0000000000000007E-2</v>
      </c>
      <c r="Q172" s="31">
        <v>7.0000000000000007E-2</v>
      </c>
    </row>
    <row r="173" spans="1:17" x14ac:dyDescent="0.35">
      <c r="A173" s="30" t="s">
        <v>73</v>
      </c>
      <c r="B173" s="30" t="s">
        <v>11</v>
      </c>
      <c r="D173" s="31"/>
      <c r="N173" s="30" t="s">
        <v>11</v>
      </c>
      <c r="O173" s="31">
        <f t="shared" si="5"/>
        <v>7.0000000000000007E-2</v>
      </c>
      <c r="Q173" s="31">
        <v>7.0000000000000007E-2</v>
      </c>
    </row>
    <row r="174" spans="1:17" x14ac:dyDescent="0.35">
      <c r="A174" s="30" t="s">
        <v>73</v>
      </c>
      <c r="B174" s="30" t="s">
        <v>11</v>
      </c>
      <c r="D174" s="31"/>
      <c r="N174" s="30" t="s">
        <v>11</v>
      </c>
      <c r="O174" s="31">
        <f t="shared" si="5"/>
        <v>7.0000000000000007E-2</v>
      </c>
      <c r="Q174" s="31">
        <v>7.0000000000000007E-2</v>
      </c>
    </row>
    <row r="175" spans="1:17" x14ac:dyDescent="0.35">
      <c r="A175" s="30" t="s">
        <v>73</v>
      </c>
      <c r="B175" s="30" t="s">
        <v>12</v>
      </c>
      <c r="D175" s="31"/>
      <c r="N175" s="30" t="s">
        <v>12</v>
      </c>
      <c r="O175" s="31">
        <f t="shared" si="5"/>
        <v>0.08</v>
      </c>
      <c r="Q175" s="31">
        <v>0.08</v>
      </c>
    </row>
    <row r="176" spans="1:17" x14ac:dyDescent="0.35">
      <c r="A176" s="30" t="s">
        <v>73</v>
      </c>
      <c r="B176" s="30" t="s">
        <v>12</v>
      </c>
      <c r="D176" s="31"/>
      <c r="N176" s="30" t="s">
        <v>12</v>
      </c>
      <c r="O176" s="31">
        <f t="shared" si="5"/>
        <v>0.08</v>
      </c>
      <c r="Q176" s="31">
        <v>0.08</v>
      </c>
    </row>
    <row r="177" spans="1:17" x14ac:dyDescent="0.35">
      <c r="A177" s="30" t="s">
        <v>73</v>
      </c>
      <c r="B177" s="30" t="s">
        <v>12</v>
      </c>
      <c r="D177" s="31"/>
      <c r="N177" s="30" t="s">
        <v>12</v>
      </c>
      <c r="O177" s="31">
        <f t="shared" si="5"/>
        <v>0.08</v>
      </c>
      <c r="P177" s="5">
        <f>SUM(O169:O177)</f>
        <v>0.96000000000000008</v>
      </c>
      <c r="Q177" s="31">
        <v>0.08</v>
      </c>
    </row>
    <row r="178" spans="1:17" x14ac:dyDescent="0.35">
      <c r="A178" t="s">
        <v>51</v>
      </c>
    </row>
    <row r="182" spans="1:17" x14ac:dyDescent="0.35">
      <c r="A182" s="23" t="s">
        <v>0</v>
      </c>
      <c r="B182" s="23">
        <f t="shared" ref="B182:B187" si="6">O$186</f>
        <v>4.0497437528352602</v>
      </c>
      <c r="C182" s="23"/>
      <c r="D182" s="23">
        <f>SUM(D1:D4)</f>
        <v>4.0501560106712269</v>
      </c>
      <c r="E182" s="23">
        <f>D182-$B182</f>
        <v>4.1225783596665622E-4</v>
      </c>
      <c r="N182" t="s">
        <v>21</v>
      </c>
      <c r="O182" s="5">
        <v>0.99948599332923294</v>
      </c>
    </row>
    <row r="183" spans="1:17" x14ac:dyDescent="0.35">
      <c r="A183" s="23" t="s">
        <v>1</v>
      </c>
      <c r="B183" s="23">
        <f t="shared" si="6"/>
        <v>4.0497437528352602</v>
      </c>
      <c r="C183" s="23"/>
      <c r="D183" s="23">
        <f>SUM(D2:D5)</f>
        <v>4.0501560106712269</v>
      </c>
      <c r="E183" s="23">
        <f t="shared" ref="E183:E278" si="7">D183-$B183</f>
        <v>4.1225783596665622E-4</v>
      </c>
      <c r="N183" t="s">
        <v>22</v>
      </c>
      <c r="O183" s="5">
        <v>0.96118470375197562</v>
      </c>
    </row>
    <row r="184" spans="1:17" x14ac:dyDescent="0.35">
      <c r="A184" s="23" t="s">
        <v>2</v>
      </c>
      <c r="B184" s="23">
        <f t="shared" si="6"/>
        <v>4.0497437528352602</v>
      </c>
      <c r="C184" s="23"/>
      <c r="D184" s="23">
        <f>SUM(D9:D12)</f>
        <v>4.0501560106712269</v>
      </c>
      <c r="E184" s="23">
        <f t="shared" si="7"/>
        <v>4.1225783596665622E-4</v>
      </c>
      <c r="N184" t="s">
        <v>33</v>
      </c>
      <c r="O184" s="5">
        <v>1.0444022686839507</v>
      </c>
    </row>
    <row r="185" spans="1:17" x14ac:dyDescent="0.35">
      <c r="A185" s="23" t="s">
        <v>3</v>
      </c>
      <c r="B185" s="23">
        <f t="shared" si="6"/>
        <v>4.0497437528352602</v>
      </c>
      <c r="C185" s="23"/>
      <c r="D185" s="23">
        <f>SUM(D13:D16)</f>
        <v>4.0501560106712269</v>
      </c>
      <c r="E185" s="23">
        <f t="shared" si="7"/>
        <v>4.1225783596665622E-4</v>
      </c>
      <c r="N185" t="s">
        <v>34</v>
      </c>
      <c r="O185" s="5">
        <v>1.0446707870701011</v>
      </c>
    </row>
    <row r="186" spans="1:17" x14ac:dyDescent="0.35">
      <c r="A186" s="23" t="s">
        <v>4</v>
      </c>
      <c r="B186" s="23">
        <f t="shared" si="6"/>
        <v>4.0497437528352602</v>
      </c>
      <c r="C186" s="23"/>
      <c r="D186" s="23">
        <f>SUM(D17:D20)</f>
        <v>4.0501560106712269</v>
      </c>
      <c r="E186" s="23">
        <f t="shared" si="7"/>
        <v>4.1225783596665622E-4</v>
      </c>
      <c r="O186" s="5">
        <f>SUM(O182:O185)</f>
        <v>4.0497437528352602</v>
      </c>
    </row>
    <row r="187" spans="1:17" x14ac:dyDescent="0.35">
      <c r="A187" s="23" t="s">
        <v>5</v>
      </c>
      <c r="B187" s="23">
        <f t="shared" si="6"/>
        <v>4.0497437528352602</v>
      </c>
      <c r="C187" s="23"/>
      <c r="D187" s="23">
        <f>SUM(D21:D24)</f>
        <v>4.0501560106712269</v>
      </c>
      <c r="E187" s="23">
        <f t="shared" si="7"/>
        <v>4.1225783596665622E-4</v>
      </c>
      <c r="F187" s="5">
        <f>AVERAGE(D182:D187)</f>
        <v>4.0501560106712269</v>
      </c>
      <c r="G187" s="5">
        <f>O186</f>
        <v>4.0497437528352602</v>
      </c>
      <c r="H187" s="5">
        <f>F187-G187</f>
        <v>4.1225783596665622E-4</v>
      </c>
      <c r="I187" s="5">
        <f>SUM(D182:D187)</f>
        <v>24.300936064027361</v>
      </c>
      <c r="J187">
        <f>6*F187</f>
        <v>24.300936064027361</v>
      </c>
      <c r="O187" s="5"/>
    </row>
    <row r="188" spans="1:17" x14ac:dyDescent="0.35">
      <c r="A188" s="1" t="s">
        <v>30</v>
      </c>
      <c r="B188" s="24">
        <v>2.9742733743388623</v>
      </c>
      <c r="C188" s="1"/>
      <c r="D188" s="24">
        <f>D34+D35+D36</f>
        <v>2.9772733743388624</v>
      </c>
      <c r="E188" s="24">
        <f t="shared" si="7"/>
        <v>3.0000000000001137E-3</v>
      </c>
      <c r="G188" s="5"/>
      <c r="N188" t="s">
        <v>42</v>
      </c>
      <c r="O188" s="5">
        <v>1.0198013395064838</v>
      </c>
    </row>
    <row r="189" spans="1:17" x14ac:dyDescent="0.35">
      <c r="A189" s="1" t="s">
        <v>46</v>
      </c>
      <c r="B189" s="24">
        <v>2.9742733743388623</v>
      </c>
      <c r="C189" s="1"/>
      <c r="D189" s="24">
        <f>D37+D38+D39</f>
        <v>2.9772733743388624</v>
      </c>
      <c r="E189" s="24">
        <f t="shared" si="7"/>
        <v>3.0000000000001137E-3</v>
      </c>
      <c r="G189" s="5"/>
      <c r="N189" t="s">
        <v>43</v>
      </c>
      <c r="O189" s="5">
        <v>0.97948506301414728</v>
      </c>
    </row>
    <row r="190" spans="1:17" x14ac:dyDescent="0.35">
      <c r="A190" s="1" t="s">
        <v>47</v>
      </c>
      <c r="B190" s="24">
        <v>2.9742733743388623</v>
      </c>
      <c r="C190" s="1"/>
      <c r="D190" s="24">
        <f>D40+D41+D42</f>
        <v>2.9772733743388624</v>
      </c>
      <c r="E190" s="24">
        <f t="shared" si="7"/>
        <v>3.0000000000001137E-3</v>
      </c>
      <c r="F190" s="5">
        <f>AVERAGE(D188:D190)</f>
        <v>2.9772733743388624</v>
      </c>
      <c r="G190" s="5">
        <f>O191</f>
        <v>2.9787714655347783</v>
      </c>
      <c r="H190" s="5">
        <f>F190-G190</f>
        <v>-1.4980911959159293E-3</v>
      </c>
      <c r="I190" s="5">
        <f>SUM(D188:D190)</f>
        <v>8.9318201230165872</v>
      </c>
      <c r="J190">
        <f>3*F190</f>
        <v>8.9318201230165872</v>
      </c>
      <c r="N190" t="s">
        <v>43</v>
      </c>
      <c r="O190" s="5">
        <v>0.97948506301414728</v>
      </c>
    </row>
    <row r="191" spans="1:17" x14ac:dyDescent="0.35">
      <c r="A191" s="25" t="s">
        <v>53</v>
      </c>
      <c r="B191" s="32">
        <f>IF(C43="Al",O$120,O$127)</f>
        <v>0</v>
      </c>
      <c r="C191" s="25"/>
      <c r="D191" s="33">
        <f>SUM(D43:D48)</f>
        <v>3.1064561414077652</v>
      </c>
      <c r="E191" s="33">
        <f t="shared" si="7"/>
        <v>3.1064561414077652</v>
      </c>
      <c r="G191" s="5"/>
      <c r="O191" s="5">
        <f>SUM(O188:O190)</f>
        <v>2.9787714655347783</v>
      </c>
    </row>
    <row r="192" spans="1:17" x14ac:dyDescent="0.35">
      <c r="A192" s="25" t="s">
        <v>54</v>
      </c>
      <c r="B192" s="32">
        <f>IF(C49="Al",O$120,O$127)</f>
        <v>0</v>
      </c>
      <c r="C192" s="25"/>
      <c r="D192" s="33">
        <f>SUM(D49:D54)</f>
        <v>3.1064561414077652</v>
      </c>
      <c r="E192" s="33">
        <f t="shared" si="7"/>
        <v>3.1064561414077652</v>
      </c>
      <c r="G192" s="5"/>
      <c r="O192" s="5"/>
    </row>
    <row r="193" spans="1:15" x14ac:dyDescent="0.35">
      <c r="A193" s="25" t="s">
        <v>55</v>
      </c>
      <c r="B193" s="32">
        <f>IF(C55="Al",O$120,O$127)</f>
        <v>0</v>
      </c>
      <c r="C193" s="25"/>
      <c r="D193" s="33">
        <f>SUM(D55:D60)</f>
        <v>3.1064561414077652</v>
      </c>
      <c r="E193" s="33">
        <f t="shared" si="7"/>
        <v>3.1064561414077652</v>
      </c>
      <c r="G193" s="5"/>
      <c r="O193" s="5"/>
    </row>
    <row r="194" spans="1:15" x14ac:dyDescent="0.35">
      <c r="A194" s="25" t="s">
        <v>56</v>
      </c>
      <c r="B194" s="32">
        <f>IF(C61="Al",O$120,O$127)</f>
        <v>0</v>
      </c>
      <c r="C194" s="25"/>
      <c r="D194" s="33">
        <f>SUM(D61:D66)</f>
        <v>3.1064561414077652</v>
      </c>
      <c r="E194" s="33">
        <f t="shared" si="7"/>
        <v>3.1064561414077652</v>
      </c>
      <c r="G194" s="5"/>
      <c r="N194" t="s">
        <v>39</v>
      </c>
      <c r="O194" s="5">
        <v>0.40494089035054082</v>
      </c>
    </row>
    <row r="195" spans="1:15" x14ac:dyDescent="0.35">
      <c r="A195" s="25" t="s">
        <v>57</v>
      </c>
      <c r="B195" s="32">
        <f>IF(C67="Al",O$120,O$127)</f>
        <v>0</v>
      </c>
      <c r="C195" s="25"/>
      <c r="D195" s="33">
        <f>SUM(D67:D72)</f>
        <v>3.1064561414077652</v>
      </c>
      <c r="E195" s="33">
        <f t="shared" si="7"/>
        <v>3.1064561414077652</v>
      </c>
      <c r="G195" s="5"/>
      <c r="N195" t="s">
        <v>36</v>
      </c>
      <c r="O195" s="5">
        <v>0.52480813026429529</v>
      </c>
    </row>
    <row r="196" spans="1:15" x14ac:dyDescent="0.35">
      <c r="A196" s="25" t="s">
        <v>58</v>
      </c>
      <c r="B196" s="32">
        <f>IF(C73="Al",O$120,O$127)</f>
        <v>0</v>
      </c>
      <c r="C196" s="25"/>
      <c r="D196" s="33">
        <f>SUM(D73:D78)</f>
        <v>3.1064561414077652</v>
      </c>
      <c r="E196" s="33">
        <f t="shared" si="7"/>
        <v>3.1064561414077652</v>
      </c>
      <c r="G196" s="5"/>
      <c r="N196" t="s">
        <v>37</v>
      </c>
      <c r="O196" s="5">
        <v>0.50900002634595332</v>
      </c>
    </row>
    <row r="197" spans="1:15" x14ac:dyDescent="0.35">
      <c r="A197" s="25" t="s">
        <v>59</v>
      </c>
      <c r="B197" s="32">
        <f>IF(C79="Al",O$120,O$127)</f>
        <v>0</v>
      </c>
      <c r="C197" s="25"/>
      <c r="D197" s="33">
        <f>SUM(D79:D84)</f>
        <v>3.1064561414077652</v>
      </c>
      <c r="E197" s="33">
        <f t="shared" si="7"/>
        <v>3.1064561414077652</v>
      </c>
      <c r="G197" s="5"/>
      <c r="N197" t="s">
        <v>40</v>
      </c>
      <c r="O197" s="5">
        <v>0.44316872066440643</v>
      </c>
    </row>
    <row r="198" spans="1:15" x14ac:dyDescent="0.35">
      <c r="A198" s="25" t="s">
        <v>60</v>
      </c>
      <c r="B198" s="32">
        <f>IF(C85="Al",O$120,O$127)</f>
        <v>0</v>
      </c>
      <c r="C198" s="25"/>
      <c r="D198" s="33">
        <f>SUM(D85:D90)</f>
        <v>3.1064561414077652</v>
      </c>
      <c r="E198" s="33">
        <f t="shared" si="7"/>
        <v>3.1064561414077652</v>
      </c>
      <c r="G198" s="5"/>
      <c r="N198" t="s">
        <v>38</v>
      </c>
      <c r="O198" s="5">
        <v>0.51703954837755361</v>
      </c>
    </row>
    <row r="199" spans="1:15" x14ac:dyDescent="0.35">
      <c r="A199" s="25" t="s">
        <v>61</v>
      </c>
      <c r="B199" s="32">
        <f>IF(C91="Al",O$120,O$127)</f>
        <v>0</v>
      </c>
      <c r="C199" s="25"/>
      <c r="D199" s="33">
        <f>SUM(D91:D96)</f>
        <v>3.1064561414077652</v>
      </c>
      <c r="E199" s="33">
        <f t="shared" si="7"/>
        <v>3.1064561414077652</v>
      </c>
      <c r="G199" s="5"/>
      <c r="N199" t="s">
        <v>41</v>
      </c>
      <c r="O199" s="5">
        <v>0.48074013778061853</v>
      </c>
    </row>
    <row r="200" spans="1:15" x14ac:dyDescent="0.35">
      <c r="A200" s="25" t="s">
        <v>62</v>
      </c>
      <c r="B200" s="32">
        <f>IF(C97="Al",O$120,O$127)</f>
        <v>0</v>
      </c>
      <c r="C200" s="25"/>
      <c r="D200" s="33">
        <f>SUM(D97:D102)</f>
        <v>3.1064561414077652</v>
      </c>
      <c r="E200" s="33">
        <f t="shared" si="7"/>
        <v>3.1064561414077652</v>
      </c>
      <c r="G200" s="5"/>
      <c r="O200" s="5">
        <f>SUM(O194:O199)</f>
        <v>2.8796974537833679</v>
      </c>
    </row>
    <row r="201" spans="1:15" x14ac:dyDescent="0.35">
      <c r="A201" s="25" t="s">
        <v>63</v>
      </c>
      <c r="B201" s="32">
        <f>IF(C103="Al",O$120,O$127)</f>
        <v>0</v>
      </c>
      <c r="C201" s="25"/>
      <c r="D201" s="33">
        <f>SUM(D103:D108)</f>
        <v>3.1064561414077652</v>
      </c>
      <c r="E201" s="33">
        <f t="shared" si="7"/>
        <v>3.1064561414077652</v>
      </c>
      <c r="G201" s="5"/>
      <c r="O201" s="5"/>
    </row>
    <row r="202" spans="1:15" x14ac:dyDescent="0.35">
      <c r="A202" s="25" t="s">
        <v>64</v>
      </c>
      <c r="B202" s="32">
        <f>IF(C109="Al",O$120,O$127)</f>
        <v>0</v>
      </c>
      <c r="C202" s="25"/>
      <c r="D202" s="33">
        <f>SUM(D109:D114)</f>
        <v>3.1064561414077652</v>
      </c>
      <c r="E202" s="33">
        <f t="shared" si="7"/>
        <v>3.1064561414077652</v>
      </c>
      <c r="G202" s="5"/>
      <c r="O202" s="5"/>
    </row>
    <row r="203" spans="1:15" x14ac:dyDescent="0.35">
      <c r="A203" s="25" t="s">
        <v>65</v>
      </c>
      <c r="B203" s="32">
        <f>IF(C115="Al",O$120,O$127)</f>
        <v>0</v>
      </c>
      <c r="C203" s="25"/>
      <c r="D203" s="33">
        <f>SUM(D115:D120)</f>
        <v>3.1064561414077652</v>
      </c>
      <c r="E203" s="33">
        <f t="shared" si="7"/>
        <v>3.1064561414077652</v>
      </c>
      <c r="G203" s="5"/>
      <c r="N203" t="s">
        <v>24</v>
      </c>
      <c r="O203" s="5">
        <v>0.41787666872360119</v>
      </c>
    </row>
    <row r="204" spans="1:15" x14ac:dyDescent="0.35">
      <c r="A204" s="25" t="s">
        <v>66</v>
      </c>
      <c r="B204" s="32">
        <f>IF(C121="Al",O$120,O$127)</f>
        <v>0</v>
      </c>
      <c r="C204" s="25"/>
      <c r="D204" s="33">
        <f>SUM(D121:D126)</f>
        <v>3.1064561414077652</v>
      </c>
      <c r="E204" s="33">
        <f t="shared" si="7"/>
        <v>3.1064561414077652</v>
      </c>
      <c r="G204" s="5"/>
      <c r="N204" t="s">
        <v>23</v>
      </c>
      <c r="O204" s="5">
        <v>0.41619087950087519</v>
      </c>
    </row>
    <row r="205" spans="1:15" x14ac:dyDescent="0.35">
      <c r="A205" s="25" t="s">
        <v>67</v>
      </c>
      <c r="B205" s="32">
        <f>IF(C127="Al",O$120,O$127)</f>
        <v>0</v>
      </c>
      <c r="C205" s="25"/>
      <c r="D205" s="33">
        <f>SUM(D127:D132)</f>
        <v>3.1064561414077652</v>
      </c>
      <c r="E205" s="33">
        <f t="shared" si="7"/>
        <v>3.1064561414077652</v>
      </c>
      <c r="G205" s="5"/>
      <c r="N205" t="s">
        <v>25</v>
      </c>
      <c r="O205" s="5">
        <v>0.3131499883991718</v>
      </c>
    </row>
    <row r="206" spans="1:15" x14ac:dyDescent="0.35">
      <c r="A206" s="25" t="s">
        <v>68</v>
      </c>
      <c r="B206" s="32">
        <f>IF(C133="Al",O$120,O$127)</f>
        <v>0</v>
      </c>
      <c r="C206" s="25"/>
      <c r="D206" s="33">
        <f>SUM(D133:D138)</f>
        <v>3.1064561414077652</v>
      </c>
      <c r="E206" s="33">
        <f t="shared" si="7"/>
        <v>3.1064561414077652</v>
      </c>
      <c r="G206" s="5"/>
      <c r="N206" t="s">
        <v>26</v>
      </c>
      <c r="O206" s="5">
        <v>0.41205520434746346</v>
      </c>
    </row>
    <row r="207" spans="1:15" x14ac:dyDescent="0.35">
      <c r="A207" s="25" t="s">
        <v>69</v>
      </c>
      <c r="B207" s="32">
        <f>IF(C139="Al",O$120,O$127)</f>
        <v>0</v>
      </c>
      <c r="C207" s="25"/>
      <c r="D207" s="33">
        <f>SUM(D139:D144)</f>
        <v>3.1064561414077652</v>
      </c>
      <c r="E207" s="33">
        <f t="shared" si="7"/>
        <v>3.1064561414077652</v>
      </c>
      <c r="G207" s="5"/>
      <c r="O207" s="5">
        <f>O203+O204+O204+O205+O206+O206</f>
        <v>2.3875188248194501</v>
      </c>
    </row>
    <row r="208" spans="1:15" x14ac:dyDescent="0.35">
      <c r="A208" s="25" t="s">
        <v>70</v>
      </c>
      <c r="B208" s="32">
        <f>IF(C145="Al",O$120,O$127)</f>
        <v>0</v>
      </c>
      <c r="C208" s="25"/>
      <c r="D208" s="33">
        <f>SUM(D145:D150)</f>
        <v>3.1064561414077652</v>
      </c>
      <c r="E208" s="33">
        <f t="shared" si="7"/>
        <v>3.1064561414077652</v>
      </c>
      <c r="F208" s="5">
        <f>AVERAGE(D191:D208)</f>
        <v>3.1064561414077638</v>
      </c>
      <c r="G208" s="5">
        <f>O200</f>
        <v>2.8796974537833679</v>
      </c>
      <c r="H208" s="5">
        <f>F208-G208</f>
        <v>0.22675868762439588</v>
      </c>
      <c r="I208" s="5">
        <f>SUM(D191:D208)</f>
        <v>55.916210545339752</v>
      </c>
      <c r="J208">
        <f>6*F208</f>
        <v>18.638736848446584</v>
      </c>
      <c r="O208" s="5"/>
    </row>
    <row r="209" spans="1:15" x14ac:dyDescent="0.35">
      <c r="A209" s="27" t="s">
        <v>6</v>
      </c>
      <c r="B209" s="34">
        <f>IF(C151="Al",P$154,P$159)</f>
        <v>2.9962006551367537</v>
      </c>
      <c r="C209" s="27"/>
      <c r="D209" s="29">
        <f>SUM(D151:D156)</f>
        <v>2.9962006551367537</v>
      </c>
      <c r="E209" s="29">
        <f t="shared" si="7"/>
        <v>0</v>
      </c>
      <c r="G209" s="5"/>
      <c r="H209" s="5"/>
      <c r="N209" t="s">
        <v>32</v>
      </c>
      <c r="O209" s="5">
        <v>0.16263786334612496</v>
      </c>
    </row>
    <row r="210" spans="1:15" x14ac:dyDescent="0.35">
      <c r="A210" s="27" t="s">
        <v>7</v>
      </c>
      <c r="B210" s="34">
        <f>IF(C157="Al",P$154,P$159)</f>
        <v>1.9800870407112983</v>
      </c>
      <c r="C210" s="27"/>
      <c r="D210" s="29">
        <f>SUM(D157:D162)</f>
        <v>1.9800870407112983</v>
      </c>
      <c r="E210" s="29">
        <f t="shared" si="7"/>
        <v>0</v>
      </c>
      <c r="G210" s="5"/>
      <c r="H210" s="5"/>
      <c r="N210" s="6" t="s">
        <v>17</v>
      </c>
      <c r="O210" s="5">
        <v>7.2789075335999959E-2</v>
      </c>
    </row>
    <row r="211" spans="1:15" x14ac:dyDescent="0.35">
      <c r="A211" s="27" t="s">
        <v>8</v>
      </c>
      <c r="B211" s="34">
        <f>IF(C163="Al",P$154,P$159)</f>
        <v>1.9800870407112983</v>
      </c>
      <c r="C211" s="27"/>
      <c r="D211" s="29">
        <f>SUM(D163:D168)</f>
        <v>1.9800870407112983</v>
      </c>
      <c r="E211" s="29">
        <f t="shared" si="7"/>
        <v>0</v>
      </c>
      <c r="F211" s="5">
        <f>AVERAGE(D209:D211)</f>
        <v>2.318791578853117</v>
      </c>
      <c r="G211" s="5">
        <f>O207</f>
        <v>2.3875188248194501</v>
      </c>
      <c r="H211" s="5">
        <f>F211-G211</f>
        <v>-6.8727245966333061E-2</v>
      </c>
      <c r="I211" s="5">
        <f>SUM(D209:D211)</f>
        <v>6.9563747365593507</v>
      </c>
      <c r="J211">
        <f>3*F211</f>
        <v>6.9563747365593507</v>
      </c>
      <c r="N211" s="6" t="s">
        <v>18</v>
      </c>
      <c r="O211" s="5">
        <v>8.9205446272630384E-2</v>
      </c>
    </row>
    <row r="212" spans="1:15" x14ac:dyDescent="0.35">
      <c r="A212" s="30" t="s">
        <v>9</v>
      </c>
      <c r="B212" s="31">
        <f>IF(C169="Na",0.96,IF(C169="Ca",2,0))</f>
        <v>0</v>
      </c>
      <c r="C212" s="30"/>
      <c r="D212" s="31">
        <f>SUM(D169:D177)</f>
        <v>0</v>
      </c>
      <c r="E212" s="31">
        <f t="shared" si="7"/>
        <v>0</v>
      </c>
      <c r="F212" s="5">
        <f>D212</f>
        <v>0</v>
      </c>
      <c r="G212" s="5">
        <f>O212</f>
        <v>0.97389715486426598</v>
      </c>
      <c r="H212" s="5">
        <f>F212-G212</f>
        <v>-0.97389715486426598</v>
      </c>
      <c r="I212" s="5">
        <f>D212</f>
        <v>0</v>
      </c>
      <c r="J212" s="5">
        <f>F212</f>
        <v>0</v>
      </c>
      <c r="K212">
        <f>SUM(J187:J212)</f>
        <v>58.827867772049885</v>
      </c>
      <c r="L212">
        <f>(6*4)+(3*3)+(6*3)+(2*2)+3+1</f>
        <v>59</v>
      </c>
      <c r="N212" s="6"/>
      <c r="O212" s="5">
        <f>O209+O209+O209+O210+O210+O210+O211+O211+O211</f>
        <v>0.97389715486426598</v>
      </c>
    </row>
    <row r="213" spans="1:15" s="37" customFormat="1" x14ac:dyDescent="0.35">
      <c r="B213" s="38"/>
      <c r="D213" s="38"/>
      <c r="E213" s="38"/>
    </row>
    <row r="214" spans="1:15" x14ac:dyDescent="0.35">
      <c r="A214" t="s">
        <v>15</v>
      </c>
      <c r="B214" s="5">
        <f>O214</f>
        <v>1.2536300061708037</v>
      </c>
      <c r="D214" s="5">
        <f>D151+D157+D163</f>
        <v>0.94475157985886915</v>
      </c>
      <c r="E214" s="5">
        <f t="shared" si="7"/>
        <v>-0.30887842631193452</v>
      </c>
      <c r="F214">
        <f>ABS(E214)</f>
        <v>0.30887842631193452</v>
      </c>
      <c r="G214" s="5">
        <f>AVERAGE(D214)</f>
        <v>0.94475157985886915</v>
      </c>
      <c r="H214" s="5">
        <f>AVERAGE(E214)</f>
        <v>-0.30887842631193452</v>
      </c>
      <c r="I214" s="5">
        <f>O214</f>
        <v>1.2536300061708037</v>
      </c>
      <c r="J214" s="5"/>
      <c r="K214" s="5"/>
      <c r="N214" t="s">
        <v>15</v>
      </c>
      <c r="O214">
        <v>1.2536300061708037</v>
      </c>
    </row>
    <row r="215" spans="1:15" x14ac:dyDescent="0.35">
      <c r="A215" t="s">
        <v>155</v>
      </c>
      <c r="B215" s="5">
        <f>O215</f>
        <v>2.0148209618543591</v>
      </c>
      <c r="D215" s="5">
        <f>D153+D158+D25+D169</f>
        <v>1.9829586395993384</v>
      </c>
      <c r="E215" s="5">
        <f t="shared" si="7"/>
        <v>-3.1862322255020725E-2</v>
      </c>
      <c r="F215">
        <f t="shared" ref="F215:F278" si="8">ABS(E215)</f>
        <v>3.1862322255020725E-2</v>
      </c>
      <c r="H215" s="5"/>
      <c r="J215" s="5"/>
      <c r="N215" t="s">
        <v>10</v>
      </c>
      <c r="O215">
        <v>2.0148209618543591</v>
      </c>
    </row>
    <row r="216" spans="1:15" x14ac:dyDescent="0.35">
      <c r="A216" t="s">
        <v>156</v>
      </c>
      <c r="B216" s="5">
        <f>O215</f>
        <v>2.0148209618543591</v>
      </c>
      <c r="D216" s="5">
        <f>D159+D164+D28+D170</f>
        <v>1.7735171148215547</v>
      </c>
      <c r="E216" s="5">
        <f t="shared" si="7"/>
        <v>-0.24130384703280439</v>
      </c>
      <c r="F216">
        <f t="shared" si="8"/>
        <v>0.24130384703280439</v>
      </c>
      <c r="H216" s="5"/>
      <c r="J216" s="5"/>
      <c r="N216" t="s">
        <v>16</v>
      </c>
      <c r="O216">
        <v>1.1230317691002534</v>
      </c>
    </row>
    <row r="217" spans="1:15" x14ac:dyDescent="0.35">
      <c r="A217" t="s">
        <v>157</v>
      </c>
      <c r="B217" s="5">
        <f>O215</f>
        <v>2.0148209618543591</v>
      </c>
      <c r="D217" s="5">
        <f>D152+D165+D31+D171</f>
        <v>1.9829586395993384</v>
      </c>
      <c r="E217" s="5">
        <f t="shared" si="7"/>
        <v>-3.1862322255020725E-2</v>
      </c>
      <c r="F217">
        <f t="shared" si="8"/>
        <v>3.1862322255020725E-2</v>
      </c>
      <c r="G217" s="5">
        <f>AVERAGE(D215:D217)</f>
        <v>1.9131447980067435</v>
      </c>
      <c r="H217" s="5">
        <f>AVERAGE(E215:E217)</f>
        <v>-0.10167616384761528</v>
      </c>
      <c r="I217" s="5">
        <f>O215</f>
        <v>2.0148209618543591</v>
      </c>
      <c r="J217" s="5"/>
      <c r="K217" s="5"/>
      <c r="L217" s="5"/>
      <c r="N217" t="s">
        <v>11</v>
      </c>
      <c r="O217">
        <v>2.071761061994466</v>
      </c>
    </row>
    <row r="218" spans="1:15" x14ac:dyDescent="0.35">
      <c r="A218" t="s">
        <v>123</v>
      </c>
      <c r="B218" s="5">
        <f t="shared" ref="B218:B229" si="9">O$216</f>
        <v>1.1230317691002534</v>
      </c>
      <c r="D218" s="5">
        <f>D49+O$205+O$194</f>
        <v>1.1563083635213243</v>
      </c>
      <c r="E218" s="5">
        <f t="shared" si="7"/>
        <v>3.3276594421070893E-2</v>
      </c>
      <c r="F218">
        <f t="shared" si="8"/>
        <v>3.3276594421070893E-2</v>
      </c>
      <c r="H218" s="5"/>
      <c r="J218" s="5"/>
      <c r="N218" t="s">
        <v>12</v>
      </c>
      <c r="O218">
        <v>2.0115748537765814</v>
      </c>
    </row>
    <row r="219" spans="1:15" x14ac:dyDescent="0.35">
      <c r="A219" t="s">
        <v>122</v>
      </c>
      <c r="B219" s="5">
        <f t="shared" si="9"/>
        <v>1.1230317691002534</v>
      </c>
      <c r="D219" s="5">
        <f>D55+D73+D154</f>
        <v>1.270003913279804</v>
      </c>
      <c r="E219" s="5">
        <f t="shared" si="7"/>
        <v>0.14697214417955062</v>
      </c>
      <c r="F219">
        <f t="shared" si="8"/>
        <v>0.14697214417955062</v>
      </c>
      <c r="H219" s="5"/>
      <c r="J219" s="5"/>
      <c r="N219" t="s">
        <v>13</v>
      </c>
      <c r="O219" s="10">
        <v>1.9812656032957094</v>
      </c>
    </row>
    <row r="220" spans="1:15" x14ac:dyDescent="0.35">
      <c r="A220" t="s">
        <v>124</v>
      </c>
      <c r="B220" s="5">
        <f t="shared" si="9"/>
        <v>1.1230317691002534</v>
      </c>
      <c r="D220" s="5">
        <f>D67+O$205+O$194</f>
        <v>1.1563083635213243</v>
      </c>
      <c r="E220" s="5">
        <f t="shared" si="7"/>
        <v>3.3276594421070893E-2</v>
      </c>
      <c r="F220">
        <f t="shared" si="8"/>
        <v>3.3276594421070893E-2</v>
      </c>
      <c r="H220" s="5"/>
      <c r="J220" s="5"/>
      <c r="N220" t="s">
        <v>14</v>
      </c>
      <c r="O220">
        <v>1.9968395340804608</v>
      </c>
    </row>
    <row r="221" spans="1:15" x14ac:dyDescent="0.35">
      <c r="A221" t="s">
        <v>77</v>
      </c>
      <c r="B221" s="5">
        <f t="shared" si="9"/>
        <v>1.1230317691002534</v>
      </c>
      <c r="D221" s="5">
        <f>D61+D79+O$205</f>
        <v>1.1895849579423947</v>
      </c>
      <c r="E221" s="5">
        <f t="shared" si="7"/>
        <v>6.6553188842141342E-2</v>
      </c>
      <c r="F221">
        <f t="shared" si="8"/>
        <v>6.6553188842141342E-2</v>
      </c>
      <c r="H221" s="5"/>
      <c r="J221" s="5"/>
      <c r="N221" t="s">
        <v>31</v>
      </c>
      <c r="O221">
        <v>1.9772647491723192</v>
      </c>
    </row>
    <row r="222" spans="1:15" x14ac:dyDescent="0.35">
      <c r="A222" t="s">
        <v>125</v>
      </c>
      <c r="B222" s="5">
        <f t="shared" si="9"/>
        <v>1.1230317691002534</v>
      </c>
      <c r="D222" s="5">
        <f>D85+O$205+O$194</f>
        <v>1.1563083635213243</v>
      </c>
      <c r="E222" s="5">
        <f t="shared" si="7"/>
        <v>3.3276594421070893E-2</v>
      </c>
      <c r="F222">
        <f t="shared" si="8"/>
        <v>3.3276594421070893E-2</v>
      </c>
      <c r="H222" s="5"/>
      <c r="J222" s="5"/>
      <c r="O222" s="10"/>
    </row>
    <row r="223" spans="1:15" x14ac:dyDescent="0.35">
      <c r="A223" t="s">
        <v>126</v>
      </c>
      <c r="B223" s="5">
        <f t="shared" si="9"/>
        <v>1.1230317691002534</v>
      </c>
      <c r="D223" s="5">
        <f>D91+D109+D160</f>
        <v>1.1380360152114606</v>
      </c>
      <c r="E223" s="5">
        <f t="shared" si="7"/>
        <v>1.5004246111207209E-2</v>
      </c>
      <c r="F223">
        <f t="shared" si="8"/>
        <v>1.5004246111207209E-2</v>
      </c>
      <c r="H223" s="5"/>
      <c r="J223" s="5"/>
    </row>
    <row r="224" spans="1:15" x14ac:dyDescent="0.35">
      <c r="A224" t="s">
        <v>127</v>
      </c>
      <c r="B224" s="5">
        <f t="shared" si="9"/>
        <v>1.1230317691002534</v>
      </c>
      <c r="D224" s="5">
        <f>D103+O$205+O$194</f>
        <v>1.1563083635213243</v>
      </c>
      <c r="E224" s="5">
        <f t="shared" si="7"/>
        <v>3.3276594421070893E-2</v>
      </c>
      <c r="F224">
        <f t="shared" si="8"/>
        <v>3.3276594421070893E-2</v>
      </c>
      <c r="J224" s="5"/>
      <c r="K224" s="5"/>
    </row>
    <row r="225" spans="1:14" x14ac:dyDescent="0.35">
      <c r="A225" t="s">
        <v>78</v>
      </c>
      <c r="B225" s="5">
        <f t="shared" si="9"/>
        <v>1.1230317691002534</v>
      </c>
      <c r="D225" s="5">
        <f>D97+D115+O$205</f>
        <v>1.1895849579423947</v>
      </c>
      <c r="E225" s="5">
        <f t="shared" si="7"/>
        <v>6.6553188842141342E-2</v>
      </c>
      <c r="F225">
        <f t="shared" si="8"/>
        <v>6.6553188842141342E-2</v>
      </c>
      <c r="G225" s="5"/>
      <c r="H225" s="5"/>
      <c r="I225" s="5"/>
      <c r="J225" s="5"/>
      <c r="K225" s="5"/>
    </row>
    <row r="226" spans="1:14" x14ac:dyDescent="0.35">
      <c r="A226" t="s">
        <v>128</v>
      </c>
      <c r="B226" s="5">
        <f t="shared" si="9"/>
        <v>1.1230317691002534</v>
      </c>
      <c r="D226" s="5">
        <f>D121+O$205+O$194</f>
        <v>1.1563083635213243</v>
      </c>
      <c r="E226" s="5">
        <f t="shared" si="7"/>
        <v>3.3276594421070893E-2</v>
      </c>
      <c r="F226">
        <f t="shared" si="8"/>
        <v>3.3276594421070893E-2</v>
      </c>
      <c r="G226" s="5"/>
      <c r="H226" s="5"/>
      <c r="I226" s="5"/>
      <c r="J226" s="5"/>
      <c r="K226" s="5"/>
    </row>
    <row r="227" spans="1:14" x14ac:dyDescent="0.35">
      <c r="A227" t="s">
        <v>129</v>
      </c>
      <c r="B227" s="5">
        <f t="shared" si="9"/>
        <v>1.1230317691002534</v>
      </c>
      <c r="D227" s="5">
        <f>D127+D145+D166</f>
        <v>1.1380360152114606</v>
      </c>
      <c r="E227" s="5">
        <f t="shared" si="7"/>
        <v>1.5004246111207209E-2</v>
      </c>
      <c r="F227">
        <f t="shared" si="8"/>
        <v>1.5004246111207209E-2</v>
      </c>
      <c r="G227" s="5"/>
      <c r="H227" s="5"/>
      <c r="I227" s="5"/>
      <c r="J227" s="5"/>
      <c r="K227" s="5"/>
    </row>
    <row r="228" spans="1:14" x14ac:dyDescent="0.35">
      <c r="A228" t="s">
        <v>130</v>
      </c>
      <c r="B228" s="5">
        <f t="shared" si="9"/>
        <v>1.1230317691002534</v>
      </c>
      <c r="D228" s="5">
        <f>D139+O$205+O$194</f>
        <v>1.1563083635213243</v>
      </c>
      <c r="E228" s="5">
        <f t="shared" si="7"/>
        <v>3.3276594421070893E-2</v>
      </c>
      <c r="F228">
        <f t="shared" si="8"/>
        <v>3.3276594421070893E-2</v>
      </c>
      <c r="G228" s="5"/>
      <c r="H228" s="5"/>
      <c r="I228" s="5"/>
      <c r="J228" s="5"/>
      <c r="K228" s="5"/>
    </row>
    <row r="229" spans="1:14" x14ac:dyDescent="0.35">
      <c r="A229" t="s">
        <v>79</v>
      </c>
      <c r="B229" s="5">
        <f t="shared" si="9"/>
        <v>1.1230317691002534</v>
      </c>
      <c r="D229" s="5">
        <f>D133+D43+O205</f>
        <v>1.1895849579423947</v>
      </c>
      <c r="E229" s="5">
        <f t="shared" si="7"/>
        <v>6.6553188842141342E-2</v>
      </c>
      <c r="F229">
        <f t="shared" si="8"/>
        <v>6.6553188842141342E-2</v>
      </c>
      <c r="G229" s="5">
        <f>AVERAGE(D218:D229)</f>
        <v>1.1710567498881546</v>
      </c>
      <c r="H229" s="5">
        <f>AVERAGE(E218:E229)</f>
        <v>4.8024980787901204E-2</v>
      </c>
      <c r="I229" s="5">
        <f>O216</f>
        <v>1.1230317691002534</v>
      </c>
      <c r="J229" s="5"/>
      <c r="K229" s="5"/>
    </row>
    <row r="230" spans="1:14" x14ac:dyDescent="0.35">
      <c r="A230" t="s">
        <v>11</v>
      </c>
      <c r="B230" s="5">
        <f>O217</f>
        <v>2.071761061994466</v>
      </c>
      <c r="D230" s="5">
        <f>D1+D21+D172</f>
        <v>1.9974309573219988</v>
      </c>
      <c r="E230" s="5">
        <f t="shared" si="7"/>
        <v>-7.4330104672467145E-2</v>
      </c>
      <c r="F230">
        <f t="shared" si="8"/>
        <v>7.4330104672467145E-2</v>
      </c>
      <c r="H230" s="5"/>
      <c r="J230" s="5"/>
    </row>
    <row r="231" spans="1:14" x14ac:dyDescent="0.35">
      <c r="A231" t="s">
        <v>11</v>
      </c>
      <c r="B231" s="5">
        <f>O217</f>
        <v>2.071761061994466</v>
      </c>
      <c r="D231" s="5">
        <f>D5+D9+D173</f>
        <v>1.9974309573219988</v>
      </c>
      <c r="E231" s="5">
        <f t="shared" si="7"/>
        <v>-7.4330104672467145E-2</v>
      </c>
      <c r="F231">
        <f t="shared" si="8"/>
        <v>7.4330104672467145E-2</v>
      </c>
      <c r="H231" s="5"/>
      <c r="J231" s="5"/>
      <c r="N231" s="3"/>
    </row>
    <row r="232" spans="1:14" x14ac:dyDescent="0.35">
      <c r="A232" t="s">
        <v>11</v>
      </c>
      <c r="B232" s="5">
        <f>O217</f>
        <v>2.071761061994466</v>
      </c>
      <c r="D232" s="5">
        <f>D13+D17+D174</f>
        <v>1.9974309573219988</v>
      </c>
      <c r="E232" s="5">
        <f t="shared" si="7"/>
        <v>-7.4330104672467145E-2</v>
      </c>
      <c r="F232">
        <f t="shared" si="8"/>
        <v>7.4330104672467145E-2</v>
      </c>
      <c r="G232" s="5">
        <f>AVERAGE(D230:D232)</f>
        <v>1.9974309573219988</v>
      </c>
      <c r="H232" s="5">
        <f>AVERAGE(E230:E232)</f>
        <v>-7.4330104672467145E-2</v>
      </c>
      <c r="I232" s="5">
        <f>O217</f>
        <v>2.071761061994466</v>
      </c>
      <c r="J232" s="5"/>
      <c r="K232" s="5"/>
    </row>
    <row r="233" spans="1:14" x14ac:dyDescent="0.35">
      <c r="A233" t="s">
        <v>12</v>
      </c>
      <c r="B233" s="5">
        <f>O218</f>
        <v>2.0115748537765814</v>
      </c>
      <c r="D233" s="5">
        <f>D2+D6+D175</f>
        <v>1.9194065988319553</v>
      </c>
      <c r="E233" s="5">
        <f t="shared" si="7"/>
        <v>-9.2168254944626105E-2</v>
      </c>
      <c r="F233">
        <f t="shared" si="8"/>
        <v>9.2168254944626105E-2</v>
      </c>
      <c r="H233" s="5"/>
      <c r="J233" s="5"/>
    </row>
    <row r="234" spans="1:14" x14ac:dyDescent="0.35">
      <c r="A234" t="s">
        <v>12</v>
      </c>
      <c r="B234" s="5">
        <f>O218</f>
        <v>2.0115748537765814</v>
      </c>
      <c r="D234" s="5">
        <f>D10+D14+D176</f>
        <v>1.9194065988319553</v>
      </c>
      <c r="E234" s="5">
        <f t="shared" si="7"/>
        <v>-9.2168254944626105E-2</v>
      </c>
      <c r="F234">
        <f t="shared" si="8"/>
        <v>9.2168254944626105E-2</v>
      </c>
      <c r="H234" s="5"/>
      <c r="J234" s="5"/>
    </row>
    <row r="235" spans="1:14" x14ac:dyDescent="0.35">
      <c r="A235" t="s">
        <v>12</v>
      </c>
      <c r="B235" s="5">
        <f>O218</f>
        <v>2.0115748537765814</v>
      </c>
      <c r="D235" s="5">
        <f>D18+D22+D177</f>
        <v>1.9194065988319553</v>
      </c>
      <c r="E235" s="5">
        <f t="shared" si="7"/>
        <v>-9.2168254944626105E-2</v>
      </c>
      <c r="F235">
        <f t="shared" si="8"/>
        <v>9.2168254944626105E-2</v>
      </c>
      <c r="G235" s="5">
        <f>AVERAGE(D233:D235)</f>
        <v>1.9194065988319553</v>
      </c>
      <c r="H235" s="5">
        <f>AVERAGE(E233:E235)</f>
        <v>-9.2168254944626105E-2</v>
      </c>
      <c r="I235" s="5">
        <f>O218</f>
        <v>2.0115748537765814</v>
      </c>
      <c r="J235" s="5"/>
      <c r="K235" s="5"/>
    </row>
    <row r="236" spans="1:14" x14ac:dyDescent="0.35">
      <c r="A236" t="s">
        <v>80</v>
      </c>
      <c r="B236" s="5">
        <f t="shared" ref="B236:B253" si="10">O$219</f>
        <v>1.9812656032957094</v>
      </c>
      <c r="D236" s="5">
        <f>D3+D56+D155</f>
        <v>2.1321855597001416</v>
      </c>
      <c r="E236" s="5">
        <f t="shared" si="7"/>
        <v>0.15091995640443212</v>
      </c>
      <c r="F236">
        <f t="shared" si="8"/>
        <v>0.15091995640443212</v>
      </c>
      <c r="H236" s="5"/>
      <c r="J236" s="5"/>
    </row>
    <row r="237" spans="1:14" x14ac:dyDescent="0.35">
      <c r="A237" t="s">
        <v>81</v>
      </c>
      <c r="B237" s="5">
        <f t="shared" si="10"/>
        <v>1.9812656032957094</v>
      </c>
      <c r="D237" s="5">
        <f>O$184+O$206+D50</f>
        <v>2.0217617337704334</v>
      </c>
      <c r="E237" s="5">
        <f t="shared" si="7"/>
        <v>4.0496130474724001E-2</v>
      </c>
      <c r="F237">
        <f t="shared" si="8"/>
        <v>4.0496130474724001E-2</v>
      </c>
      <c r="H237" s="5"/>
      <c r="J237" s="5"/>
    </row>
    <row r="238" spans="1:14" x14ac:dyDescent="0.35">
      <c r="A238" t="s">
        <v>82</v>
      </c>
      <c r="B238" s="5">
        <f t="shared" si="10"/>
        <v>1.9812656032957094</v>
      </c>
      <c r="D238" s="5">
        <f>O$184+O$206+D44</f>
        <v>2.0217617337704334</v>
      </c>
      <c r="E238" s="5">
        <f t="shared" si="7"/>
        <v>4.0496130474724001E-2</v>
      </c>
      <c r="F238">
        <f t="shared" si="8"/>
        <v>4.0496130474724001E-2</v>
      </c>
      <c r="H238" s="5"/>
      <c r="J238" s="5"/>
    </row>
    <row r="239" spans="1:14" x14ac:dyDescent="0.35">
      <c r="A239" s="35" t="s">
        <v>83</v>
      </c>
      <c r="B239" s="5">
        <f t="shared" si="10"/>
        <v>1.9812656032957094</v>
      </c>
      <c r="D239" s="5">
        <f>D7+D74+D156</f>
        <v>2.1321855597001416</v>
      </c>
      <c r="E239" s="5">
        <f t="shared" si="7"/>
        <v>0.15091995640443212</v>
      </c>
      <c r="F239">
        <f t="shared" si="8"/>
        <v>0.15091995640443212</v>
      </c>
      <c r="H239" s="5"/>
      <c r="J239" s="5"/>
      <c r="N239" s="3"/>
    </row>
    <row r="240" spans="1:14" x14ac:dyDescent="0.35">
      <c r="A240" s="35" t="s">
        <v>84</v>
      </c>
      <c r="B240" s="5">
        <f t="shared" si="10"/>
        <v>1.9812656032957094</v>
      </c>
      <c r="D240" s="5">
        <f>O$184+O$206+D68</f>
        <v>2.0217617337704334</v>
      </c>
      <c r="E240" s="5">
        <f t="shared" si="7"/>
        <v>4.0496130474724001E-2</v>
      </c>
      <c r="F240">
        <f t="shared" si="8"/>
        <v>4.0496130474724001E-2</v>
      </c>
      <c r="H240" s="5"/>
      <c r="J240" s="5"/>
      <c r="N240" s="3"/>
    </row>
    <row r="241" spans="1:14" x14ac:dyDescent="0.35">
      <c r="A241" s="35" t="s">
        <v>85</v>
      </c>
      <c r="B241" s="5">
        <f t="shared" si="10"/>
        <v>1.9812656032957094</v>
      </c>
      <c r="D241" s="5">
        <f>O$184+O$206+D62</f>
        <v>2.0217617337704334</v>
      </c>
      <c r="E241" s="5">
        <f t="shared" si="7"/>
        <v>4.0496130474724001E-2</v>
      </c>
      <c r="F241">
        <f t="shared" si="8"/>
        <v>4.0496130474724001E-2</v>
      </c>
      <c r="H241" s="5"/>
      <c r="J241" s="5"/>
      <c r="N241" s="3"/>
    </row>
    <row r="242" spans="1:14" x14ac:dyDescent="0.35">
      <c r="A242" t="s">
        <v>86</v>
      </c>
      <c r="B242" s="5">
        <f t="shared" si="10"/>
        <v>1.9812656032957094</v>
      </c>
      <c r="D242" s="5">
        <f>D11+D92+D161</f>
        <v>1.954667127969461</v>
      </c>
      <c r="E242" s="5">
        <f t="shared" si="7"/>
        <v>-2.6598475326248483E-2</v>
      </c>
      <c r="F242">
        <f t="shared" si="8"/>
        <v>2.6598475326248483E-2</v>
      </c>
      <c r="H242" s="5"/>
      <c r="J242" s="5"/>
    </row>
    <row r="243" spans="1:14" x14ac:dyDescent="0.35">
      <c r="A243" t="s">
        <v>87</v>
      </c>
      <c r="B243" s="5">
        <f t="shared" si="10"/>
        <v>1.9812656032957094</v>
      </c>
      <c r="D243" s="5">
        <f>O$184+O$206+D56</f>
        <v>2.0217617337704334</v>
      </c>
      <c r="E243" s="5">
        <f t="shared" si="7"/>
        <v>4.0496130474724001E-2</v>
      </c>
      <c r="F243">
        <f t="shared" si="8"/>
        <v>4.0496130474724001E-2</v>
      </c>
      <c r="H243" s="5"/>
      <c r="J243" s="5"/>
    </row>
    <row r="244" spans="1:14" x14ac:dyDescent="0.35">
      <c r="A244" t="s">
        <v>88</v>
      </c>
      <c r="B244" s="5">
        <f t="shared" si="10"/>
        <v>1.9812656032957094</v>
      </c>
      <c r="D244" s="5">
        <f>O$184+O$206+D80</f>
        <v>2.0217617337704334</v>
      </c>
      <c r="E244" s="5">
        <f t="shared" si="7"/>
        <v>4.0496130474724001E-2</v>
      </c>
      <c r="F244">
        <f t="shared" si="8"/>
        <v>4.0496130474724001E-2</v>
      </c>
      <c r="H244" s="5"/>
      <c r="J244" s="5"/>
    </row>
    <row r="245" spans="1:14" x14ac:dyDescent="0.35">
      <c r="A245" t="s">
        <v>89</v>
      </c>
      <c r="B245" s="5">
        <f t="shared" si="10"/>
        <v>1.9812656032957094</v>
      </c>
      <c r="D245" s="5">
        <f>D15+D110+D162</f>
        <v>1.954667127969461</v>
      </c>
      <c r="E245" s="5">
        <f t="shared" si="7"/>
        <v>-2.6598475326248483E-2</v>
      </c>
      <c r="F245">
        <f t="shared" si="8"/>
        <v>2.6598475326248483E-2</v>
      </c>
      <c r="H245" s="5"/>
      <c r="J245" s="5"/>
    </row>
    <row r="246" spans="1:14" x14ac:dyDescent="0.35">
      <c r="A246" t="s">
        <v>90</v>
      </c>
      <c r="B246" s="5">
        <f t="shared" si="10"/>
        <v>1.9812656032957094</v>
      </c>
      <c r="D246" s="5">
        <f>O$184+O$206+D104</f>
        <v>2.0217617337704334</v>
      </c>
      <c r="E246" s="5">
        <f t="shared" si="7"/>
        <v>4.0496130474724001E-2</v>
      </c>
      <c r="F246">
        <f t="shared" si="8"/>
        <v>4.0496130474724001E-2</v>
      </c>
      <c r="H246" s="5"/>
      <c r="J246" s="5"/>
    </row>
    <row r="247" spans="1:14" x14ac:dyDescent="0.35">
      <c r="A247" t="s">
        <v>91</v>
      </c>
      <c r="B247" s="5">
        <f t="shared" si="10"/>
        <v>1.9812656032957094</v>
      </c>
      <c r="D247" s="5">
        <f>O$184+O$206+D98</f>
        <v>2.0217617337704334</v>
      </c>
      <c r="E247" s="5">
        <f t="shared" si="7"/>
        <v>4.0496130474724001E-2</v>
      </c>
      <c r="F247">
        <f t="shared" si="8"/>
        <v>4.0496130474724001E-2</v>
      </c>
      <c r="H247" s="5"/>
      <c r="J247" s="5"/>
    </row>
    <row r="248" spans="1:14" x14ac:dyDescent="0.35">
      <c r="A248" t="s">
        <v>92</v>
      </c>
      <c r="B248" s="5">
        <f t="shared" si="10"/>
        <v>1.9812656032957094</v>
      </c>
      <c r="D248" s="5">
        <f>D19+D128+D167</f>
        <v>1.954667127969461</v>
      </c>
      <c r="E248" s="5">
        <f t="shared" si="7"/>
        <v>-2.6598475326248483E-2</v>
      </c>
      <c r="F248">
        <f t="shared" si="8"/>
        <v>2.6598475326248483E-2</v>
      </c>
      <c r="H248" s="5"/>
      <c r="J248" s="5"/>
    </row>
    <row r="249" spans="1:14" x14ac:dyDescent="0.35">
      <c r="A249" t="s">
        <v>93</v>
      </c>
      <c r="B249" s="5">
        <f t="shared" si="10"/>
        <v>1.9812656032957094</v>
      </c>
      <c r="D249" s="5">
        <f>O$184+O$206+D122</f>
        <v>2.0217617337704334</v>
      </c>
      <c r="E249" s="5">
        <f t="shared" si="7"/>
        <v>4.0496130474724001E-2</v>
      </c>
      <c r="F249">
        <f t="shared" si="8"/>
        <v>4.0496130474724001E-2</v>
      </c>
      <c r="H249" s="5"/>
      <c r="J249" s="5"/>
    </row>
    <row r="250" spans="1:14" x14ac:dyDescent="0.35">
      <c r="A250" t="s">
        <v>94</v>
      </c>
      <c r="B250" s="5">
        <f t="shared" si="10"/>
        <v>1.9812656032957094</v>
      </c>
      <c r="D250" s="5">
        <f>O$184+O$206+D116</f>
        <v>2.0217617337704334</v>
      </c>
      <c r="E250" s="5">
        <f t="shared" si="7"/>
        <v>4.0496130474724001E-2</v>
      </c>
      <c r="F250">
        <f t="shared" si="8"/>
        <v>4.0496130474724001E-2</v>
      </c>
      <c r="H250" s="5"/>
      <c r="J250" s="5"/>
    </row>
    <row r="251" spans="1:14" x14ac:dyDescent="0.35">
      <c r="A251" t="s">
        <v>95</v>
      </c>
      <c r="B251" s="5">
        <f t="shared" si="10"/>
        <v>1.9812656032957094</v>
      </c>
      <c r="D251" s="5">
        <f>D23+D146+D168</f>
        <v>1.954667127969461</v>
      </c>
      <c r="E251" s="5">
        <f t="shared" si="7"/>
        <v>-2.6598475326248483E-2</v>
      </c>
      <c r="F251">
        <f t="shared" si="8"/>
        <v>2.6598475326248483E-2</v>
      </c>
      <c r="J251" s="5"/>
      <c r="K251" s="5"/>
    </row>
    <row r="252" spans="1:14" x14ac:dyDescent="0.35">
      <c r="A252" t="s">
        <v>96</v>
      </c>
      <c r="B252" s="5">
        <f t="shared" si="10"/>
        <v>1.9812656032957094</v>
      </c>
      <c r="D252" s="5">
        <f>O$184+O$206+D140</f>
        <v>2.0217617337704334</v>
      </c>
      <c r="E252" s="5">
        <f t="shared" si="7"/>
        <v>4.0496130474724001E-2</v>
      </c>
      <c r="F252">
        <f t="shared" si="8"/>
        <v>4.0496130474724001E-2</v>
      </c>
      <c r="G252" s="5"/>
      <c r="H252" s="5"/>
      <c r="I252" s="5"/>
      <c r="J252" s="5"/>
      <c r="K252" s="5"/>
    </row>
    <row r="253" spans="1:14" x14ac:dyDescent="0.35">
      <c r="A253" t="s">
        <v>97</v>
      </c>
      <c r="B253" s="5">
        <f t="shared" si="10"/>
        <v>1.9812656032957094</v>
      </c>
      <c r="D253" s="5">
        <f>O$184+O$206+D134</f>
        <v>2.0217617337704334</v>
      </c>
      <c r="E253" s="5">
        <f t="shared" si="7"/>
        <v>4.0496130474724001E-2</v>
      </c>
      <c r="F253">
        <f t="shared" si="8"/>
        <v>4.0496130474724001E-2</v>
      </c>
      <c r="G253" s="5">
        <f>AVERAGE(D236:D253)</f>
        <v>2.0191211353624063</v>
      </c>
      <c r="H253" s="5">
        <f>AVERAGE(E236:E253)</f>
        <v>3.7855532066697686E-2</v>
      </c>
      <c r="I253" s="5">
        <f>O219</f>
        <v>1.9812656032957094</v>
      </c>
      <c r="J253" s="5"/>
      <c r="K253" s="5"/>
    </row>
    <row r="254" spans="1:14" x14ac:dyDescent="0.35">
      <c r="A254" t="s">
        <v>98</v>
      </c>
      <c r="B254" s="5">
        <f t="shared" ref="B254:B277" si="11">O$220</f>
        <v>1.9968395340804608</v>
      </c>
      <c r="D254" s="5">
        <f>O$185+O$196+D46</f>
        <v>2.0324158649976933</v>
      </c>
      <c r="E254" s="5">
        <f t="shared" si="7"/>
        <v>3.5576330917232557E-2</v>
      </c>
      <c r="F254">
        <f t="shared" si="8"/>
        <v>3.5576330917232557E-2</v>
      </c>
      <c r="H254" s="5"/>
      <c r="J254" s="5"/>
      <c r="N254" s="3"/>
    </row>
    <row r="255" spans="1:14" x14ac:dyDescent="0.35">
      <c r="A255" t="s">
        <v>131</v>
      </c>
      <c r="B255" s="5">
        <f t="shared" si="11"/>
        <v>1.9968395340804608</v>
      </c>
      <c r="D255" s="5">
        <f>D4+D45+D52</f>
        <v>2.0730334055335344</v>
      </c>
      <c r="E255" s="5">
        <f t="shared" si="7"/>
        <v>7.6193871453073658E-2</v>
      </c>
      <c r="F255">
        <f t="shared" si="8"/>
        <v>7.6193871453073658E-2</v>
      </c>
      <c r="H255" s="5"/>
      <c r="J255" s="5"/>
      <c r="N255" s="3"/>
    </row>
    <row r="256" spans="1:14" x14ac:dyDescent="0.35">
      <c r="A256" t="s">
        <v>132</v>
      </c>
      <c r="B256" s="5">
        <f t="shared" si="11"/>
        <v>1.9968395340804608</v>
      </c>
      <c r="D256" s="5">
        <f>O$185+D51+D58</f>
        <v>2.0719586414440556</v>
      </c>
      <c r="E256" s="5">
        <f t="shared" si="7"/>
        <v>7.5119107363594839E-2</v>
      </c>
      <c r="F256">
        <f t="shared" si="8"/>
        <v>7.5119107363594839E-2</v>
      </c>
      <c r="H256" s="5"/>
      <c r="J256" s="5"/>
      <c r="N256" s="3"/>
    </row>
    <row r="257" spans="1:14" x14ac:dyDescent="0.35">
      <c r="A257" t="s">
        <v>99</v>
      </c>
      <c r="B257" s="5">
        <f t="shared" si="11"/>
        <v>1.9968395340804608</v>
      </c>
      <c r="D257" s="5">
        <f>O$185+O$197+D58</f>
        <v>1.9665845593161462</v>
      </c>
      <c r="E257" s="5">
        <f t="shared" si="7"/>
        <v>-3.0254974764314602E-2</v>
      </c>
      <c r="F257">
        <f t="shared" si="8"/>
        <v>3.0254974764314602E-2</v>
      </c>
      <c r="H257" s="5"/>
      <c r="J257" s="5"/>
      <c r="N257" s="3"/>
    </row>
    <row r="258" spans="1:14" x14ac:dyDescent="0.35">
      <c r="A258" t="s">
        <v>100</v>
      </c>
      <c r="B258" s="5">
        <f t="shared" si="11"/>
        <v>1.9968395340804608</v>
      </c>
      <c r="D258" s="5">
        <f>O$185+O$196+D64</f>
        <v>2.0324158649976933</v>
      </c>
      <c r="E258" s="5">
        <f t="shared" si="7"/>
        <v>3.5576330917232557E-2</v>
      </c>
      <c r="F258">
        <f t="shared" si="8"/>
        <v>3.5576330917232557E-2</v>
      </c>
      <c r="H258" s="5"/>
      <c r="J258" s="5"/>
      <c r="M258" t="s">
        <v>15</v>
      </c>
      <c r="N258" s="3">
        <v>1.3656698144541495</v>
      </c>
    </row>
    <row r="259" spans="1:14" x14ac:dyDescent="0.35">
      <c r="A259" t="s">
        <v>133</v>
      </c>
      <c r="B259" s="5">
        <f t="shared" si="11"/>
        <v>1.9968395340804608</v>
      </c>
      <c r="D259" s="5">
        <f>D8+D63+D70</f>
        <v>2.0730334055335344</v>
      </c>
      <c r="E259" s="5">
        <f t="shared" si="7"/>
        <v>7.6193871453073658E-2</v>
      </c>
      <c r="F259">
        <f t="shared" si="8"/>
        <v>7.6193871453073658E-2</v>
      </c>
      <c r="H259" s="5"/>
      <c r="J259" s="5"/>
      <c r="M259" t="s">
        <v>10</v>
      </c>
      <c r="N259" s="3">
        <v>2.0213151497715485</v>
      </c>
    </row>
    <row r="260" spans="1:14" x14ac:dyDescent="0.35">
      <c r="A260" t="s">
        <v>134</v>
      </c>
      <c r="B260" s="5">
        <f t="shared" si="11"/>
        <v>1.9968395340804608</v>
      </c>
      <c r="D260" s="5">
        <f>O$185+D69+D76</f>
        <v>2.0719586414440556</v>
      </c>
      <c r="E260" s="5">
        <f t="shared" si="7"/>
        <v>7.5119107363594839E-2</v>
      </c>
      <c r="F260">
        <f t="shared" si="8"/>
        <v>7.5119107363594839E-2</v>
      </c>
      <c r="H260" s="5"/>
      <c r="J260" s="5"/>
      <c r="M260" t="s">
        <v>16</v>
      </c>
      <c r="N260" s="3">
        <v>1.1097782936638751</v>
      </c>
    </row>
    <row r="261" spans="1:14" x14ac:dyDescent="0.35">
      <c r="A261" t="s">
        <v>101</v>
      </c>
      <c r="B261" s="5">
        <f t="shared" si="11"/>
        <v>1.9968395340804608</v>
      </c>
      <c r="D261" s="5">
        <f>O$185+O$197+D75</f>
        <v>2.0363823105268231</v>
      </c>
      <c r="E261" s="5">
        <f t="shared" si="7"/>
        <v>3.9542776446362282E-2</v>
      </c>
      <c r="F261">
        <f t="shared" si="8"/>
        <v>3.9542776446362282E-2</v>
      </c>
      <c r="H261" s="5"/>
      <c r="J261" s="5"/>
      <c r="M261" t="s">
        <v>11</v>
      </c>
      <c r="N261" s="3">
        <v>2.063872502084751</v>
      </c>
    </row>
    <row r="262" spans="1:14" x14ac:dyDescent="0.35">
      <c r="A262" t="s">
        <v>102</v>
      </c>
      <c r="B262" s="5">
        <f t="shared" si="11"/>
        <v>1.9968395340804608</v>
      </c>
      <c r="D262" s="5">
        <f>O$185+O$196+D82</f>
        <v>2.0324158649976933</v>
      </c>
      <c r="E262" s="5">
        <f t="shared" si="7"/>
        <v>3.5576330917232557E-2</v>
      </c>
      <c r="F262">
        <f t="shared" si="8"/>
        <v>3.5576330917232557E-2</v>
      </c>
      <c r="H262" s="5"/>
      <c r="J262" s="5"/>
      <c r="M262" t="s">
        <v>12</v>
      </c>
      <c r="N262" s="3">
        <v>2.0017640626729425</v>
      </c>
    </row>
    <row r="263" spans="1:14" x14ac:dyDescent="0.35">
      <c r="A263" t="s">
        <v>135</v>
      </c>
      <c r="B263" s="5">
        <f t="shared" si="11"/>
        <v>1.9968395340804608</v>
      </c>
      <c r="D263" s="5">
        <f>D12+D81+D88</f>
        <v>2.0730334055335344</v>
      </c>
      <c r="E263" s="5">
        <f t="shared" si="7"/>
        <v>7.6193871453073658E-2</v>
      </c>
      <c r="F263">
        <f t="shared" si="8"/>
        <v>7.6193871453073658E-2</v>
      </c>
      <c r="H263" s="5"/>
      <c r="J263" s="5"/>
      <c r="M263" t="s">
        <v>13</v>
      </c>
      <c r="N263" s="3">
        <v>1.8641303226807993</v>
      </c>
    </row>
    <row r="264" spans="1:14" x14ac:dyDescent="0.35">
      <c r="A264" t="s">
        <v>136</v>
      </c>
      <c r="B264" s="5">
        <f t="shared" si="11"/>
        <v>1.9968395340804608</v>
      </c>
      <c r="D264" s="5">
        <f>O$185+D87+D94</f>
        <v>2.0719586414440556</v>
      </c>
      <c r="E264" s="5">
        <f t="shared" si="7"/>
        <v>7.5119107363594839E-2</v>
      </c>
      <c r="F264">
        <f t="shared" si="8"/>
        <v>7.5119107363594839E-2</v>
      </c>
      <c r="H264" s="5"/>
      <c r="J264" s="5"/>
      <c r="M264" t="s">
        <v>14</v>
      </c>
      <c r="N264" s="3">
        <v>1.994167795820609</v>
      </c>
    </row>
    <row r="265" spans="1:14" x14ac:dyDescent="0.35">
      <c r="A265" t="s">
        <v>103</v>
      </c>
      <c r="B265" s="5">
        <f t="shared" si="11"/>
        <v>1.9968395340804608</v>
      </c>
      <c r="D265" s="5">
        <f>O$185+O$197+D93</f>
        <v>2.0363823105268231</v>
      </c>
      <c r="E265" s="5">
        <f t="shared" si="7"/>
        <v>3.9542776446362282E-2</v>
      </c>
      <c r="F265">
        <f t="shared" si="8"/>
        <v>3.9542776446362282E-2</v>
      </c>
      <c r="H265" s="5"/>
      <c r="J265" s="5"/>
      <c r="M265" t="s">
        <v>31</v>
      </c>
      <c r="N265" s="3">
        <v>1.9686172665887709</v>
      </c>
    </row>
    <row r="266" spans="1:14" x14ac:dyDescent="0.35">
      <c r="A266" t="s">
        <v>104</v>
      </c>
      <c r="B266" s="5">
        <f t="shared" si="11"/>
        <v>1.9968395340804608</v>
      </c>
      <c r="D266" s="5">
        <f>O$185+O$196+D100</f>
        <v>2.0324158649976933</v>
      </c>
      <c r="E266" s="5">
        <f t="shared" si="7"/>
        <v>3.5576330917232557E-2</v>
      </c>
      <c r="F266">
        <f t="shared" si="8"/>
        <v>3.5576330917232557E-2</v>
      </c>
      <c r="H266" s="5"/>
      <c r="J266" s="5"/>
    </row>
    <row r="267" spans="1:14" x14ac:dyDescent="0.35">
      <c r="A267" t="s">
        <v>137</v>
      </c>
      <c r="B267" s="5">
        <f t="shared" si="11"/>
        <v>1.9968395340804608</v>
      </c>
      <c r="D267" s="5">
        <f>D16+D99+D106</f>
        <v>2.0730334055335344</v>
      </c>
      <c r="E267" s="5">
        <f t="shared" si="7"/>
        <v>7.6193871453073658E-2</v>
      </c>
      <c r="F267">
        <f t="shared" si="8"/>
        <v>7.6193871453073658E-2</v>
      </c>
      <c r="H267" s="5"/>
      <c r="J267" s="5"/>
      <c r="N267" s="3"/>
    </row>
    <row r="268" spans="1:14" x14ac:dyDescent="0.35">
      <c r="A268" t="s">
        <v>138</v>
      </c>
      <c r="B268" s="5">
        <f t="shared" si="11"/>
        <v>1.9968395340804608</v>
      </c>
      <c r="D268" s="5">
        <f>O$185+D105+D112</f>
        <v>2.0719586414440556</v>
      </c>
      <c r="E268" s="5">
        <f t="shared" si="7"/>
        <v>7.5119107363594839E-2</v>
      </c>
      <c r="F268">
        <f t="shared" si="8"/>
        <v>7.5119107363594839E-2</v>
      </c>
      <c r="H268" s="5"/>
      <c r="J268" s="5"/>
      <c r="N268" s="3"/>
    </row>
    <row r="269" spans="1:14" x14ac:dyDescent="0.35">
      <c r="A269" t="s">
        <v>105</v>
      </c>
      <c r="B269" s="5">
        <f t="shared" si="11"/>
        <v>1.9968395340804608</v>
      </c>
      <c r="D269" s="5">
        <f>O$185+O$197+D111</f>
        <v>2.0363823105268231</v>
      </c>
      <c r="E269" s="5">
        <f t="shared" si="7"/>
        <v>3.9542776446362282E-2</v>
      </c>
      <c r="F269">
        <f t="shared" si="8"/>
        <v>3.9542776446362282E-2</v>
      </c>
      <c r="H269" s="5"/>
      <c r="J269" s="5"/>
      <c r="N269" s="3"/>
    </row>
    <row r="270" spans="1:14" x14ac:dyDescent="0.35">
      <c r="A270" t="s">
        <v>106</v>
      </c>
      <c r="B270" s="5">
        <f t="shared" si="11"/>
        <v>1.9968395340804608</v>
      </c>
      <c r="D270" s="5">
        <f>O$185+O$196+D118</f>
        <v>2.0324158649976933</v>
      </c>
      <c r="E270" s="5">
        <f t="shared" si="7"/>
        <v>3.5576330917232557E-2</v>
      </c>
      <c r="F270">
        <f t="shared" si="8"/>
        <v>3.5576330917232557E-2</v>
      </c>
      <c r="H270" s="5"/>
      <c r="J270" s="5"/>
    </row>
    <row r="271" spans="1:14" x14ac:dyDescent="0.35">
      <c r="A271" t="s">
        <v>139</v>
      </c>
      <c r="B271" s="5">
        <f t="shared" si="11"/>
        <v>1.9968395340804608</v>
      </c>
      <c r="D271" s="5">
        <f>D20+D117+D124</f>
        <v>2.0730334055335344</v>
      </c>
      <c r="E271" s="5">
        <f t="shared" si="7"/>
        <v>7.6193871453073658E-2</v>
      </c>
      <c r="F271">
        <f t="shared" si="8"/>
        <v>7.6193871453073658E-2</v>
      </c>
      <c r="H271" s="5"/>
      <c r="J271" s="5"/>
      <c r="N271" s="3"/>
    </row>
    <row r="272" spans="1:14" x14ac:dyDescent="0.35">
      <c r="A272" t="s">
        <v>140</v>
      </c>
      <c r="B272" s="5">
        <f t="shared" si="11"/>
        <v>1.9968395340804608</v>
      </c>
      <c r="D272" s="5">
        <f>O$185+D123+D130</f>
        <v>2.0719586414440556</v>
      </c>
      <c r="E272" s="5">
        <f t="shared" si="7"/>
        <v>7.5119107363594839E-2</v>
      </c>
      <c r="F272">
        <f t="shared" si="8"/>
        <v>7.5119107363594839E-2</v>
      </c>
      <c r="H272" s="5"/>
      <c r="J272" s="5"/>
      <c r="N272" s="3"/>
    </row>
    <row r="273" spans="1:14" x14ac:dyDescent="0.35">
      <c r="A273" t="s">
        <v>107</v>
      </c>
      <c r="B273" s="5">
        <f t="shared" si="11"/>
        <v>1.9968395340804608</v>
      </c>
      <c r="D273" s="5">
        <f>O$185+O$197+D129</f>
        <v>2.0363823105268231</v>
      </c>
      <c r="E273" s="5">
        <f t="shared" si="7"/>
        <v>3.9542776446362282E-2</v>
      </c>
      <c r="F273">
        <f t="shared" si="8"/>
        <v>3.9542776446362282E-2</v>
      </c>
      <c r="H273" s="5"/>
      <c r="J273" s="5"/>
      <c r="N273" s="3"/>
    </row>
    <row r="274" spans="1:14" x14ac:dyDescent="0.35">
      <c r="A274" t="s">
        <v>108</v>
      </c>
      <c r="B274" s="5">
        <f t="shared" si="11"/>
        <v>1.9968395340804608</v>
      </c>
      <c r="D274" s="5">
        <f>O$185+O$196+D136</f>
        <v>2.0324158649976933</v>
      </c>
      <c r="E274" s="5">
        <f t="shared" si="7"/>
        <v>3.5576330917232557E-2</v>
      </c>
      <c r="F274">
        <f t="shared" si="8"/>
        <v>3.5576330917232557E-2</v>
      </c>
      <c r="J274" s="5"/>
      <c r="K274" s="5"/>
    </row>
    <row r="275" spans="1:14" x14ac:dyDescent="0.35">
      <c r="A275" t="s">
        <v>141</v>
      </c>
      <c r="B275" s="5">
        <f t="shared" si="11"/>
        <v>1.9968395340804608</v>
      </c>
      <c r="D275" s="5">
        <f>D24+D135+D142</f>
        <v>2.0730334055335344</v>
      </c>
      <c r="E275" s="5">
        <f t="shared" si="7"/>
        <v>7.6193871453073658E-2</v>
      </c>
      <c r="F275">
        <f t="shared" si="8"/>
        <v>7.6193871453073658E-2</v>
      </c>
      <c r="G275" s="5"/>
      <c r="H275" s="5"/>
      <c r="I275" s="5"/>
      <c r="J275" s="5"/>
      <c r="K275" s="5"/>
      <c r="N275" s="3"/>
    </row>
    <row r="276" spans="1:14" x14ac:dyDescent="0.35">
      <c r="A276" t="s">
        <v>142</v>
      </c>
      <c r="B276" s="5">
        <f t="shared" si="11"/>
        <v>1.9968395340804608</v>
      </c>
      <c r="D276" s="5">
        <f>O$185+D141+D148</f>
        <v>2.0719586414440556</v>
      </c>
      <c r="E276" s="5">
        <f t="shared" si="7"/>
        <v>7.5119107363594839E-2</v>
      </c>
      <c r="F276">
        <f t="shared" si="8"/>
        <v>7.5119107363594839E-2</v>
      </c>
      <c r="G276" s="5"/>
      <c r="H276" s="5"/>
      <c r="I276" s="5"/>
      <c r="J276" s="5"/>
      <c r="K276" s="5"/>
      <c r="N276" s="3"/>
    </row>
    <row r="277" spans="1:14" x14ac:dyDescent="0.35">
      <c r="A277" t="s">
        <v>109</v>
      </c>
      <c r="B277" s="5">
        <f t="shared" si="11"/>
        <v>1.9968395340804608</v>
      </c>
      <c r="D277" s="5">
        <f>O$185+O$197+D147</f>
        <v>2.0363823105268231</v>
      </c>
      <c r="E277" s="5">
        <f t="shared" si="7"/>
        <v>3.9542776446362282E-2</v>
      </c>
      <c r="F277">
        <f t="shared" si="8"/>
        <v>3.9542776446362282E-2</v>
      </c>
      <c r="G277" s="5">
        <f>AVERAGE(D254:D277)</f>
        <v>2.0505393159917489</v>
      </c>
      <c r="H277" s="5">
        <f>AVERAGE(E254:E274)</f>
        <v>5.2282810028946303E-2</v>
      </c>
      <c r="I277" s="5">
        <f>O220</f>
        <v>1.9968395340804608</v>
      </c>
      <c r="J277" s="5"/>
      <c r="K277" s="5"/>
      <c r="N277" s="3"/>
    </row>
    <row r="278" spans="1:14" x14ac:dyDescent="0.35">
      <c r="A278" t="s">
        <v>110</v>
      </c>
      <c r="B278" s="5">
        <f t="shared" ref="B278:B301" si="12">O$221</f>
        <v>1.9772647491723192</v>
      </c>
      <c r="D278" s="5">
        <f>O$189+O$199+D47</f>
        <v>2.0172923361661415</v>
      </c>
      <c r="E278" s="5">
        <f t="shared" si="7"/>
        <v>4.0027586993822251E-2</v>
      </c>
      <c r="F278">
        <f t="shared" si="8"/>
        <v>4.0027586993822251E-2</v>
      </c>
      <c r="H278" s="5"/>
      <c r="J278" s="5"/>
    </row>
    <row r="279" spans="1:14" x14ac:dyDescent="0.35">
      <c r="A279" t="s">
        <v>143</v>
      </c>
      <c r="B279" s="5">
        <f t="shared" si="12"/>
        <v>1.9772647491723192</v>
      </c>
      <c r="D279" s="5">
        <f>O$189+D48+D53</f>
        <v>2.0551316045373271</v>
      </c>
      <c r="E279" s="5">
        <f t="shared" ref="E279:E301" si="13">D279-$B279</f>
        <v>7.7866855365007925E-2</v>
      </c>
      <c r="F279">
        <f t="shared" ref="F279:F301" si="14">ABS(E279)</f>
        <v>7.7866855365007925E-2</v>
      </c>
      <c r="H279" s="5"/>
      <c r="J279" s="5"/>
    </row>
    <row r="280" spans="1:14" x14ac:dyDescent="0.35">
      <c r="A280" t="s">
        <v>144</v>
      </c>
      <c r="B280" s="5">
        <f t="shared" si="12"/>
        <v>1.9772647491723192</v>
      </c>
      <c r="D280" s="5">
        <f>O$189+D54+D59</f>
        <v>2.0551316045373271</v>
      </c>
      <c r="E280" s="5">
        <f t="shared" si="13"/>
        <v>7.7866855365007925E-2</v>
      </c>
      <c r="F280">
        <f t="shared" si="14"/>
        <v>7.7866855365007925E-2</v>
      </c>
      <c r="H280" s="5"/>
      <c r="J280" s="5"/>
    </row>
    <row r="281" spans="1:14" x14ac:dyDescent="0.35">
      <c r="A281" t="s">
        <v>111</v>
      </c>
      <c r="B281" s="5">
        <f t="shared" si="12"/>
        <v>1.9772647491723192</v>
      </c>
      <c r="D281" s="5">
        <f>O$189+O$198+D60</f>
        <v>2.0151040175435053</v>
      </c>
      <c r="E281" s="5">
        <f t="shared" si="13"/>
        <v>3.7839268371186119E-2</v>
      </c>
      <c r="F281">
        <f t="shared" si="14"/>
        <v>3.7839268371186119E-2</v>
      </c>
      <c r="H281" s="5"/>
      <c r="J281" s="5"/>
    </row>
    <row r="282" spans="1:14" x14ac:dyDescent="0.35">
      <c r="A282" t="s">
        <v>112</v>
      </c>
      <c r="B282" s="5">
        <f t="shared" si="12"/>
        <v>1.9772647491723192</v>
      </c>
      <c r="D282" s="5">
        <f>O$189+O$199+D65</f>
        <v>2.0172923361661415</v>
      </c>
      <c r="E282" s="5">
        <f t="shared" si="13"/>
        <v>4.0027586993822251E-2</v>
      </c>
      <c r="F282">
        <f t="shared" si="14"/>
        <v>4.0027586993822251E-2</v>
      </c>
      <c r="H282" s="5"/>
      <c r="J282" s="5"/>
    </row>
    <row r="283" spans="1:14" x14ac:dyDescent="0.35">
      <c r="A283" t="s">
        <v>145</v>
      </c>
      <c r="B283" s="5">
        <f t="shared" si="12"/>
        <v>1.9772647491723192</v>
      </c>
      <c r="D283" s="5">
        <f>O$189+D66+D71</f>
        <v>2.0551316045373271</v>
      </c>
      <c r="E283" s="5">
        <f t="shared" si="13"/>
        <v>7.7866855365007925E-2</v>
      </c>
      <c r="F283">
        <f t="shared" si="14"/>
        <v>7.7866855365007925E-2</v>
      </c>
      <c r="J283" s="5"/>
      <c r="K283" s="5"/>
    </row>
    <row r="284" spans="1:14" x14ac:dyDescent="0.35">
      <c r="A284" t="s">
        <v>146</v>
      </c>
      <c r="B284" s="5">
        <f t="shared" si="12"/>
        <v>1.9772647491723192</v>
      </c>
      <c r="D284" s="5">
        <f>O$189+D72+D77</f>
        <v>2.0551316045373271</v>
      </c>
      <c r="E284" s="5">
        <f t="shared" si="13"/>
        <v>7.7866855365007925E-2</v>
      </c>
      <c r="F284">
        <f t="shared" si="14"/>
        <v>7.7866855365007925E-2</v>
      </c>
      <c r="J284" s="5"/>
      <c r="K284" s="5"/>
      <c r="L284" s="5"/>
    </row>
    <row r="285" spans="1:14" x14ac:dyDescent="0.35">
      <c r="A285" t="s">
        <v>113</v>
      </c>
      <c r="B285" s="5">
        <f t="shared" si="12"/>
        <v>1.9772647491723192</v>
      </c>
      <c r="D285" s="5">
        <f>O$189+O$198+D78</f>
        <v>2.0151040175435053</v>
      </c>
      <c r="E285" s="5">
        <f t="shared" si="13"/>
        <v>3.7839268371186119E-2</v>
      </c>
      <c r="F285">
        <f t="shared" si="14"/>
        <v>3.7839268371186119E-2</v>
      </c>
      <c r="J285" s="5"/>
    </row>
    <row r="286" spans="1:14" x14ac:dyDescent="0.35">
      <c r="A286" t="s">
        <v>114</v>
      </c>
      <c r="B286" s="5">
        <f t="shared" si="12"/>
        <v>1.9772647491723192</v>
      </c>
      <c r="D286" s="5">
        <f>O$189+O$199+D83</f>
        <v>2.0172923361661415</v>
      </c>
      <c r="E286" s="5">
        <f t="shared" si="13"/>
        <v>4.0027586993822251E-2</v>
      </c>
      <c r="F286">
        <f t="shared" si="14"/>
        <v>4.0027586993822251E-2</v>
      </c>
      <c r="J286" s="5"/>
    </row>
    <row r="287" spans="1:14" x14ac:dyDescent="0.35">
      <c r="A287" t="s">
        <v>147</v>
      </c>
      <c r="B287" s="5">
        <f t="shared" si="12"/>
        <v>1.9772647491723192</v>
      </c>
      <c r="D287" s="5">
        <f>O$189+D84+D89</f>
        <v>2.0551316045373271</v>
      </c>
      <c r="E287" s="5">
        <f t="shared" si="13"/>
        <v>7.7866855365007925E-2</v>
      </c>
      <c r="F287">
        <f t="shared" si="14"/>
        <v>7.7866855365007925E-2</v>
      </c>
      <c r="J287" s="5"/>
    </row>
    <row r="288" spans="1:14" x14ac:dyDescent="0.35">
      <c r="A288" t="s">
        <v>148</v>
      </c>
      <c r="B288" s="5">
        <f t="shared" si="12"/>
        <v>1.9772647491723192</v>
      </c>
      <c r="D288" s="5">
        <f>O$189+D90+D95</f>
        <v>2.0551316045373271</v>
      </c>
      <c r="E288" s="5">
        <f t="shared" si="13"/>
        <v>7.7866855365007925E-2</v>
      </c>
      <c r="F288">
        <f t="shared" si="14"/>
        <v>7.7866855365007925E-2</v>
      </c>
      <c r="J288" s="5"/>
    </row>
    <row r="289" spans="1:10" x14ac:dyDescent="0.35">
      <c r="A289" t="s">
        <v>115</v>
      </c>
      <c r="B289" s="5">
        <f t="shared" si="12"/>
        <v>1.9772647491723192</v>
      </c>
      <c r="D289" s="5">
        <f>O$189+O$198+D96</f>
        <v>2.0151040175435053</v>
      </c>
      <c r="E289" s="5">
        <f t="shared" si="13"/>
        <v>3.7839268371186119E-2</v>
      </c>
      <c r="F289">
        <f t="shared" si="14"/>
        <v>3.7839268371186119E-2</v>
      </c>
      <c r="J289" s="5"/>
    </row>
    <row r="290" spans="1:10" x14ac:dyDescent="0.35">
      <c r="A290" t="s">
        <v>116</v>
      </c>
      <c r="B290" s="5">
        <f t="shared" si="12"/>
        <v>1.9772647491723192</v>
      </c>
      <c r="D290" s="5">
        <f>O$189+O$199+D101</f>
        <v>2.0172923361661415</v>
      </c>
      <c r="E290" s="5">
        <f t="shared" si="13"/>
        <v>4.0027586993822251E-2</v>
      </c>
      <c r="F290">
        <f t="shared" si="14"/>
        <v>4.0027586993822251E-2</v>
      </c>
      <c r="J290" s="5"/>
    </row>
    <row r="291" spans="1:10" x14ac:dyDescent="0.35">
      <c r="A291" t="s">
        <v>149</v>
      </c>
      <c r="B291" s="5">
        <f t="shared" si="12"/>
        <v>1.9772647491723192</v>
      </c>
      <c r="D291" s="5">
        <f>O$189+D102+D107</f>
        <v>2.0551316045373271</v>
      </c>
      <c r="E291" s="5">
        <f t="shared" si="13"/>
        <v>7.7866855365007925E-2</v>
      </c>
      <c r="F291">
        <f t="shared" si="14"/>
        <v>7.7866855365007925E-2</v>
      </c>
      <c r="J291" s="5"/>
    </row>
    <row r="292" spans="1:10" x14ac:dyDescent="0.35">
      <c r="A292" t="s">
        <v>150</v>
      </c>
      <c r="B292" s="5">
        <f t="shared" si="12"/>
        <v>1.9772647491723192</v>
      </c>
      <c r="D292" s="5">
        <f>O$189+D108+D113</f>
        <v>2.0551316045373271</v>
      </c>
      <c r="E292" s="5">
        <f t="shared" si="13"/>
        <v>7.7866855365007925E-2</v>
      </c>
      <c r="F292">
        <f t="shared" si="14"/>
        <v>7.7866855365007925E-2</v>
      </c>
      <c r="J292" s="5"/>
    </row>
    <row r="293" spans="1:10" x14ac:dyDescent="0.35">
      <c r="A293" t="s">
        <v>117</v>
      </c>
      <c r="B293" s="5">
        <f t="shared" si="12"/>
        <v>1.9772647491723192</v>
      </c>
      <c r="D293" s="5">
        <f>O$189+O$198+D114</f>
        <v>2.0151040175435053</v>
      </c>
      <c r="E293" s="5">
        <f t="shared" si="13"/>
        <v>3.7839268371186119E-2</v>
      </c>
      <c r="F293">
        <f t="shared" si="14"/>
        <v>3.7839268371186119E-2</v>
      </c>
      <c r="J293" s="5"/>
    </row>
    <row r="294" spans="1:10" x14ac:dyDescent="0.35">
      <c r="A294" t="s">
        <v>118</v>
      </c>
      <c r="B294" s="5">
        <f t="shared" si="12"/>
        <v>1.9772647491723192</v>
      </c>
      <c r="D294" s="5">
        <f>O$189+O$199+D119</f>
        <v>2.0172923361661415</v>
      </c>
      <c r="E294" s="5">
        <f t="shared" si="13"/>
        <v>4.0027586993822251E-2</v>
      </c>
      <c r="F294">
        <f t="shared" si="14"/>
        <v>4.0027586993822251E-2</v>
      </c>
      <c r="J294" s="5"/>
    </row>
    <row r="295" spans="1:10" x14ac:dyDescent="0.35">
      <c r="A295" t="s">
        <v>151</v>
      </c>
      <c r="B295" s="5">
        <f t="shared" si="12"/>
        <v>1.9772647491723192</v>
      </c>
      <c r="D295" s="5">
        <f>O$189+D120+D125</f>
        <v>2.0551316045373271</v>
      </c>
      <c r="E295" s="5">
        <f t="shared" si="13"/>
        <v>7.7866855365007925E-2</v>
      </c>
      <c r="F295">
        <f t="shared" si="14"/>
        <v>7.7866855365007925E-2</v>
      </c>
      <c r="J295" s="5"/>
    </row>
    <row r="296" spans="1:10" x14ac:dyDescent="0.35">
      <c r="A296" t="s">
        <v>152</v>
      </c>
      <c r="B296" s="5">
        <f t="shared" si="12"/>
        <v>1.9772647491723192</v>
      </c>
      <c r="D296" s="5">
        <f>O$189+D126+D131</f>
        <v>2.0551316045373271</v>
      </c>
      <c r="E296" s="5">
        <f t="shared" si="13"/>
        <v>7.7866855365007925E-2</v>
      </c>
      <c r="F296">
        <f t="shared" si="14"/>
        <v>7.7866855365007925E-2</v>
      </c>
      <c r="J296" s="5"/>
    </row>
    <row r="297" spans="1:10" x14ac:dyDescent="0.35">
      <c r="A297" t="s">
        <v>119</v>
      </c>
      <c r="B297" s="5">
        <f t="shared" si="12"/>
        <v>1.9772647491723192</v>
      </c>
      <c r="D297" s="5">
        <f>O$189+O$198+D132</f>
        <v>2.0151040175435053</v>
      </c>
      <c r="E297" s="5">
        <f t="shared" si="13"/>
        <v>3.7839268371186119E-2</v>
      </c>
      <c r="F297">
        <f t="shared" si="14"/>
        <v>3.7839268371186119E-2</v>
      </c>
      <c r="J297" s="5"/>
    </row>
    <row r="298" spans="1:10" x14ac:dyDescent="0.35">
      <c r="A298" t="s">
        <v>120</v>
      </c>
      <c r="B298" s="5">
        <f t="shared" si="12"/>
        <v>1.9772647491723192</v>
      </c>
      <c r="D298" s="5">
        <f>O$189+O$199+D137</f>
        <v>2.0172923361661415</v>
      </c>
      <c r="E298" s="5">
        <f t="shared" si="13"/>
        <v>4.0027586993822251E-2</v>
      </c>
      <c r="F298">
        <f t="shared" si="14"/>
        <v>4.0027586993822251E-2</v>
      </c>
      <c r="J298" s="5"/>
    </row>
    <row r="299" spans="1:10" x14ac:dyDescent="0.35">
      <c r="A299" t="s">
        <v>153</v>
      </c>
      <c r="B299" s="5">
        <f t="shared" si="12"/>
        <v>1.9772647491723192</v>
      </c>
      <c r="D299" s="5">
        <f>O$189+D138+D143</f>
        <v>2.0551316045373271</v>
      </c>
      <c r="E299" s="5">
        <f t="shared" si="13"/>
        <v>7.7866855365007925E-2</v>
      </c>
      <c r="F299">
        <f t="shared" si="14"/>
        <v>7.7866855365007925E-2</v>
      </c>
      <c r="J299" s="5"/>
    </row>
    <row r="300" spans="1:10" x14ac:dyDescent="0.35">
      <c r="A300" t="s">
        <v>154</v>
      </c>
      <c r="B300" s="5">
        <f t="shared" si="12"/>
        <v>1.9772647491723192</v>
      </c>
      <c r="D300" s="5">
        <f>O$189+D144+D149</f>
        <v>2.0551316045373271</v>
      </c>
      <c r="E300" s="5">
        <f t="shared" si="13"/>
        <v>7.7866855365007925E-2</v>
      </c>
      <c r="F300">
        <f t="shared" si="14"/>
        <v>7.7866855365007925E-2</v>
      </c>
      <c r="J300" s="5"/>
    </row>
    <row r="301" spans="1:10" x14ac:dyDescent="0.35">
      <c r="A301" t="s">
        <v>121</v>
      </c>
      <c r="B301" s="5">
        <f t="shared" si="12"/>
        <v>1.9772647491723192</v>
      </c>
      <c r="D301" s="5">
        <f>O$189+O$198+D150</f>
        <v>2.0151040175435053</v>
      </c>
      <c r="E301" s="5">
        <f t="shared" si="13"/>
        <v>3.7839268371186119E-2</v>
      </c>
      <c r="F301">
        <f t="shared" si="14"/>
        <v>3.7839268371186119E-2</v>
      </c>
      <c r="G301" s="5">
        <f>AVERAGE(D278:D301)</f>
        <v>2.0356648906960761</v>
      </c>
      <c r="H301" s="5">
        <f>AVERAGE(E278:E301)</f>
        <v>5.8400141523756055E-2</v>
      </c>
      <c r="I301" s="5">
        <f>O221</f>
        <v>1.9772647491723192</v>
      </c>
      <c r="J301" s="5"/>
    </row>
    <row r="302" spans="1:10" x14ac:dyDescent="0.35">
      <c r="G302" s="5"/>
      <c r="H302" s="5">
        <f>SUM(H214:H301)</f>
        <v>-0.3804894853693418</v>
      </c>
      <c r="I302" s="5"/>
      <c r="J302" s="5"/>
    </row>
    <row r="303" spans="1:10" x14ac:dyDescent="0.35">
      <c r="H303" s="5">
        <f>_xlfn.STDEV.P(H214:H301)</f>
        <v>0.11808410879460673</v>
      </c>
      <c r="J303" s="5"/>
    </row>
    <row r="304" spans="1:10" x14ac:dyDescent="0.35">
      <c r="J304" s="5"/>
    </row>
    <row r="305" spans="10:10" x14ac:dyDescent="0.35">
      <c r="J305" s="5"/>
    </row>
    <row r="306" spans="10:10" x14ac:dyDescent="0.35">
      <c r="J306" s="5"/>
    </row>
    <row r="307" spans="10:10" x14ac:dyDescent="0.35">
      <c r="J307" s="5"/>
    </row>
    <row r="308" spans="10:10" x14ac:dyDescent="0.35">
      <c r="J308" s="5"/>
    </row>
    <row r="309" spans="10:10" x14ac:dyDescent="0.35">
      <c r="J309" s="5"/>
    </row>
    <row r="310" spans="10:10" x14ac:dyDescent="0.35">
      <c r="J310" s="5"/>
    </row>
    <row r="311" spans="10:10" x14ac:dyDescent="0.35">
      <c r="J311" s="5"/>
    </row>
    <row r="312" spans="10:10" x14ac:dyDescent="0.35">
      <c r="J312" s="5"/>
    </row>
  </sheetData>
  <conditionalFormatting sqref="E188:E301 H214:H223 J214:J283 H225:H250 H252:H273 H275:H282 H301">
    <cfRule type="cellIs" dxfId="75" priority="9" operator="lessThan">
      <formula>-0.02</formula>
    </cfRule>
    <cfRule type="cellIs" dxfId="74" priority="10" operator="greaterThan">
      <formula>0.02</formula>
    </cfRule>
  </conditionalFormatting>
  <conditionalFormatting sqref="H187">
    <cfRule type="cellIs" dxfId="73" priority="3" operator="lessThan">
      <formula>-0.02</formula>
    </cfRule>
    <cfRule type="cellIs" dxfId="72" priority="4" operator="greaterThan">
      <formula>0.02</formula>
    </cfRule>
  </conditionalFormatting>
  <conditionalFormatting sqref="H190">
    <cfRule type="cellIs" dxfId="71" priority="1" operator="lessThan">
      <formula>-0.02</formula>
    </cfRule>
    <cfRule type="cellIs" dxfId="70" priority="2" operator="greaterThan">
      <formula>0.02</formula>
    </cfRule>
  </conditionalFormatting>
  <conditionalFormatting sqref="H208:H212">
    <cfRule type="cellIs" dxfId="69" priority="5" operator="lessThan">
      <formula>-0.02</formula>
    </cfRule>
    <cfRule type="cellIs" dxfId="68" priority="6" operator="greaterThan">
      <formula>0.02</formula>
    </cfRule>
  </conditionalFormatting>
  <conditionalFormatting sqref="J285:J312">
    <cfRule type="cellIs" dxfId="67" priority="7" operator="lessThan">
      <formula>-0.02</formula>
    </cfRule>
    <cfRule type="cellIs" dxfId="66" priority="8" operator="greaterThan">
      <formula>0.02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43D87-D0D7-406D-A919-D98F1AE79C69}">
  <dimension ref="A1:R211"/>
  <sheetViews>
    <sheetView topLeftCell="A166" workbookViewId="0">
      <selection activeCell="D208" sqref="D208"/>
    </sheetView>
  </sheetViews>
  <sheetFormatPr defaultRowHeight="14.5" x14ac:dyDescent="0.35"/>
  <sheetData>
    <row r="1" spans="1:18" x14ac:dyDescent="0.35">
      <c r="J1" t="s">
        <v>35</v>
      </c>
      <c r="N1" t="s">
        <v>27</v>
      </c>
      <c r="R1" t="s">
        <v>44</v>
      </c>
    </row>
    <row r="2" spans="1:18" x14ac:dyDescent="0.35">
      <c r="A2" s="22" t="s">
        <v>0</v>
      </c>
      <c r="B2" s="22" t="s">
        <v>11</v>
      </c>
      <c r="C2" t="str">
        <f>'Forshammar-Al2Mg-foitite'!C1</f>
        <v>Si</v>
      </c>
      <c r="D2" s="23">
        <f>'Forshammar-Al2Mg-foitite'!D1</f>
        <v>0.99871547866099941</v>
      </c>
      <c r="F2">
        <f>IF(C2="Si",J2,(IF(C2="Al",N2,R2)))</f>
        <v>1.6245000000000001</v>
      </c>
      <c r="H2" s="1">
        <v>0.38900000000000001</v>
      </c>
      <c r="I2" s="1">
        <v>1.6240000000000001</v>
      </c>
      <c r="J2" s="2">
        <f>I2-(H2*LN(D2))</f>
        <v>1.6245000000000001</v>
      </c>
      <c r="L2" s="2">
        <v>0.39</v>
      </c>
      <c r="M2" s="2">
        <v>1.6339999999999999</v>
      </c>
      <c r="N2" s="2">
        <f>M2-(L2*LN(D2))</f>
        <v>1.6345012853470435</v>
      </c>
      <c r="P2" s="1">
        <v>0.35699999999999998</v>
      </c>
      <c r="Q2" s="1">
        <v>1.3720000000000001</v>
      </c>
      <c r="R2" s="2">
        <f>Q2-(P2*LN(D2))</f>
        <v>1.3724588688946016</v>
      </c>
    </row>
    <row r="3" spans="1:18" x14ac:dyDescent="0.35">
      <c r="A3" s="22" t="s">
        <v>0</v>
      </c>
      <c r="B3" s="22" t="s">
        <v>12</v>
      </c>
      <c r="D3" s="23">
        <f>'Forshammar-Al2Mg-foitite'!D2</f>
        <v>0.95970329941597765</v>
      </c>
      <c r="F3">
        <f>IF(C2="Si",J3,(IF(C3="Al",N3,R3)))</f>
        <v>1.64</v>
      </c>
      <c r="H3" s="1">
        <v>0.38900000000000001</v>
      </c>
      <c r="I3" s="1">
        <v>1.6240000000000001</v>
      </c>
      <c r="J3" s="2">
        <f t="shared" ref="J3:J25" si="0">I3-(H3*LN(D3))</f>
        <v>1.64</v>
      </c>
      <c r="L3" s="2">
        <v>0.39</v>
      </c>
      <c r="M3" s="2">
        <v>1.6339999999999999</v>
      </c>
      <c r="N3" s="2">
        <f t="shared" ref="N3:N25" si="1">M3-(L3*LN(D3))</f>
        <v>1.6500411311053982</v>
      </c>
      <c r="P3" s="1">
        <v>0.35699999999999998</v>
      </c>
      <c r="Q3" s="1">
        <v>1.3720000000000001</v>
      </c>
      <c r="R3" s="2">
        <f t="shared" ref="R3:R25" si="2">Q3-(P3*LN(D3))</f>
        <v>1.3866838046272494</v>
      </c>
    </row>
    <row r="4" spans="1:18" x14ac:dyDescent="0.35">
      <c r="A4" s="22" t="s">
        <v>0</v>
      </c>
      <c r="B4" s="22" t="s">
        <v>13</v>
      </c>
      <c r="D4" s="23">
        <f>'Forshammar-Al2Mg-foitite'!D3</f>
        <v>1.0459916814346699</v>
      </c>
      <c r="F4">
        <f>IF(C2="Si",J4,(IF(C4="Al",N4,R4)))</f>
        <v>1.6065084543928752</v>
      </c>
      <c r="H4" s="1">
        <v>0.38900000000000001</v>
      </c>
      <c r="I4" s="1">
        <v>1.6240000000000001</v>
      </c>
      <c r="J4" s="2">
        <f t="shared" si="0"/>
        <v>1.6065084543928752</v>
      </c>
      <c r="L4" s="2">
        <v>0.39</v>
      </c>
      <c r="M4" s="2">
        <v>1.6339999999999999</v>
      </c>
      <c r="N4" s="2">
        <f t="shared" si="1"/>
        <v>1.6164634889800031</v>
      </c>
      <c r="P4" s="1">
        <v>0.35699999999999998</v>
      </c>
      <c r="Q4" s="1">
        <v>1.3720000000000001</v>
      </c>
      <c r="R4" s="2">
        <f t="shared" si="2"/>
        <v>1.3559473476047723</v>
      </c>
    </row>
    <row r="5" spans="1:18" x14ac:dyDescent="0.35">
      <c r="A5" s="22" t="s">
        <v>0</v>
      </c>
      <c r="B5" s="22" t="s">
        <v>14</v>
      </c>
      <c r="D5" s="23">
        <f>'Forshammar-Al2Mg-foitite'!D4</f>
        <v>1.0457455511595801</v>
      </c>
      <c r="F5">
        <f>IF(C2="Si",J5,(IF(C5="Al",N5,R5)))</f>
        <v>1.6066</v>
      </c>
      <c r="H5" s="1">
        <v>0.38900000000000001</v>
      </c>
      <c r="I5" s="1">
        <v>1.6240000000000001</v>
      </c>
      <c r="J5" s="2">
        <f t="shared" si="0"/>
        <v>1.6066</v>
      </c>
      <c r="L5" s="2">
        <v>0.39</v>
      </c>
      <c r="M5" s="2">
        <v>1.6339999999999999</v>
      </c>
      <c r="N5" s="2">
        <f t="shared" si="1"/>
        <v>1.6165552699228789</v>
      </c>
      <c r="P5" s="1">
        <v>0.35699999999999998</v>
      </c>
      <c r="Q5" s="1">
        <v>1.3720000000000001</v>
      </c>
      <c r="R5" s="2">
        <f t="shared" si="2"/>
        <v>1.3560313624678664</v>
      </c>
    </row>
    <row r="6" spans="1:18" x14ac:dyDescent="0.35">
      <c r="A6" s="22" t="s">
        <v>1</v>
      </c>
      <c r="B6" s="22" t="s">
        <v>11</v>
      </c>
      <c r="C6" t="str">
        <f>'Forshammar-Al2Mg-foitite'!C5</f>
        <v>Si</v>
      </c>
      <c r="D6" s="23">
        <f>'Forshammar-Al2Mg-foitite'!D5</f>
        <v>0.99871547866099941</v>
      </c>
      <c r="F6">
        <f>IF(C$6="Si",J6,(IF(C6="Al",N6,R6)))</f>
        <v>1.6245000000000001</v>
      </c>
      <c r="H6" s="1">
        <v>0.38900000000000001</v>
      </c>
      <c r="I6" s="1">
        <v>1.6240000000000001</v>
      </c>
      <c r="J6" s="2">
        <f t="shared" si="0"/>
        <v>1.6245000000000001</v>
      </c>
      <c r="L6" s="2">
        <v>0.39</v>
      </c>
      <c r="M6" s="2">
        <v>1.6339999999999999</v>
      </c>
      <c r="N6" s="2">
        <f t="shared" si="1"/>
        <v>1.6345012853470435</v>
      </c>
      <c r="P6" s="1">
        <v>0.35699999999999998</v>
      </c>
      <c r="Q6" s="1">
        <v>1.3720000000000001</v>
      </c>
      <c r="R6" s="2">
        <f t="shared" si="2"/>
        <v>1.3724588688946016</v>
      </c>
    </row>
    <row r="7" spans="1:18" x14ac:dyDescent="0.35">
      <c r="A7" s="22" t="s">
        <v>1</v>
      </c>
      <c r="B7" s="22" t="s">
        <v>12</v>
      </c>
      <c r="D7" s="23">
        <f>'Forshammar-Al2Mg-foitite'!D6</f>
        <v>0.95970329941597765</v>
      </c>
      <c r="F7">
        <f>IF(C$6="Si",J7,(IF(C7="Al",N7,R7)))</f>
        <v>1.64</v>
      </c>
      <c r="H7" s="1">
        <v>0.38900000000000001</v>
      </c>
      <c r="I7" s="1">
        <v>1.6240000000000001</v>
      </c>
      <c r="J7" s="2">
        <f t="shared" si="0"/>
        <v>1.64</v>
      </c>
      <c r="L7" s="2">
        <v>0.39</v>
      </c>
      <c r="M7" s="2">
        <v>1.6339999999999999</v>
      </c>
      <c r="N7" s="2">
        <f t="shared" si="1"/>
        <v>1.6500411311053982</v>
      </c>
      <c r="P7" s="1">
        <v>0.35699999999999998</v>
      </c>
      <c r="Q7" s="1">
        <v>1.3720000000000001</v>
      </c>
      <c r="R7" s="2">
        <f t="shared" si="2"/>
        <v>1.3866838046272494</v>
      </c>
    </row>
    <row r="8" spans="1:18" x14ac:dyDescent="0.35">
      <c r="A8" s="22" t="s">
        <v>1</v>
      </c>
      <c r="B8" s="22" t="s">
        <v>13</v>
      </c>
      <c r="D8" s="23">
        <f>'Forshammar-Al2Mg-foitite'!D7</f>
        <v>1.0459916814346699</v>
      </c>
      <c r="F8">
        <f>IF(C$6="Si",J8,(IF(C8="Al",N8,R8)))</f>
        <v>1.6065084543928752</v>
      </c>
      <c r="H8" s="1">
        <v>0.38900000000000001</v>
      </c>
      <c r="I8" s="1">
        <v>1.6240000000000001</v>
      </c>
      <c r="J8" s="2">
        <f t="shared" si="0"/>
        <v>1.6065084543928752</v>
      </c>
      <c r="L8" s="2">
        <v>0.39</v>
      </c>
      <c r="M8" s="2">
        <v>1.6339999999999999</v>
      </c>
      <c r="N8" s="2">
        <f t="shared" si="1"/>
        <v>1.6164634889800031</v>
      </c>
      <c r="P8" s="1">
        <v>0.35699999999999998</v>
      </c>
      <c r="Q8" s="1">
        <v>1.3720000000000001</v>
      </c>
      <c r="R8" s="2">
        <f t="shared" si="2"/>
        <v>1.3559473476047723</v>
      </c>
    </row>
    <row r="9" spans="1:18" x14ac:dyDescent="0.35">
      <c r="A9" s="22" t="s">
        <v>1</v>
      </c>
      <c r="B9" s="22" t="s">
        <v>14</v>
      </c>
      <c r="D9" s="23">
        <f>'Forshammar-Al2Mg-foitite'!D8</f>
        <v>1.0457455511595801</v>
      </c>
      <c r="F9">
        <f>IF(C$6="Si",J9,(IF(C9="Al",N9,R9)))</f>
        <v>1.6066</v>
      </c>
      <c r="H9" s="1">
        <v>0.38900000000000001</v>
      </c>
      <c r="I9" s="1">
        <v>1.6240000000000001</v>
      </c>
      <c r="J9" s="2">
        <f t="shared" si="0"/>
        <v>1.6066</v>
      </c>
      <c r="L9" s="2">
        <v>0.39</v>
      </c>
      <c r="M9" s="2">
        <v>1.6339999999999999</v>
      </c>
      <c r="N9" s="2">
        <f t="shared" si="1"/>
        <v>1.6165552699228789</v>
      </c>
      <c r="P9" s="1">
        <v>0.35699999999999998</v>
      </c>
      <c r="Q9" s="1">
        <v>1.3720000000000001</v>
      </c>
      <c r="R9" s="2">
        <f t="shared" si="2"/>
        <v>1.3560313624678664</v>
      </c>
    </row>
    <row r="10" spans="1:18" x14ac:dyDescent="0.35">
      <c r="A10" s="22" t="s">
        <v>2</v>
      </c>
      <c r="B10" s="22" t="s">
        <v>11</v>
      </c>
      <c r="C10" t="str">
        <f>'Forshammar-Al2Mg-foitite'!C9</f>
        <v>Si</v>
      </c>
      <c r="D10" s="23">
        <f>'Forshammar-Al2Mg-foitite'!D9</f>
        <v>0.99871547866099941</v>
      </c>
      <c r="F10">
        <f>IF(C$10="Si",J10,(IF(C10="Al",N10,R10)))</f>
        <v>1.6245000000000001</v>
      </c>
      <c r="H10" s="1">
        <v>0.38900000000000001</v>
      </c>
      <c r="I10" s="1">
        <v>1.6240000000000001</v>
      </c>
      <c r="J10" s="2">
        <f t="shared" si="0"/>
        <v>1.6245000000000001</v>
      </c>
      <c r="L10" s="2">
        <v>0.39</v>
      </c>
      <c r="M10" s="2">
        <v>1.6339999999999999</v>
      </c>
      <c r="N10" s="2">
        <f t="shared" si="1"/>
        <v>1.6345012853470435</v>
      </c>
      <c r="P10" s="1">
        <v>0.35699999999999998</v>
      </c>
      <c r="Q10" s="1">
        <v>1.3720000000000001</v>
      </c>
      <c r="R10" s="2">
        <f t="shared" si="2"/>
        <v>1.3724588688946016</v>
      </c>
    </row>
    <row r="11" spans="1:18" x14ac:dyDescent="0.35">
      <c r="A11" s="22" t="s">
        <v>2</v>
      </c>
      <c r="B11" s="22" t="s">
        <v>12</v>
      </c>
      <c r="D11" s="23">
        <f>'Forshammar-Al2Mg-foitite'!D10</f>
        <v>0.95970329941597765</v>
      </c>
      <c r="F11">
        <f>IF(C$10="Si",J11,(IF(C11="Al",N11,R11)))</f>
        <v>1.64</v>
      </c>
      <c r="H11" s="1">
        <v>0.38900000000000001</v>
      </c>
      <c r="I11" s="1">
        <v>1.6240000000000001</v>
      </c>
      <c r="J11" s="2">
        <f t="shared" si="0"/>
        <v>1.64</v>
      </c>
      <c r="L11" s="2">
        <v>0.39</v>
      </c>
      <c r="M11" s="2">
        <v>1.6339999999999999</v>
      </c>
      <c r="N11" s="2">
        <f t="shared" si="1"/>
        <v>1.6500411311053982</v>
      </c>
      <c r="P11" s="1">
        <v>0.35699999999999998</v>
      </c>
      <c r="Q11" s="1">
        <v>1.3720000000000001</v>
      </c>
      <c r="R11" s="2">
        <f t="shared" si="2"/>
        <v>1.3866838046272494</v>
      </c>
    </row>
    <row r="12" spans="1:18" x14ac:dyDescent="0.35">
      <c r="A12" s="22" t="s">
        <v>2</v>
      </c>
      <c r="B12" s="22" t="s">
        <v>13</v>
      </c>
      <c r="D12" s="23">
        <f>'Forshammar-Al2Mg-foitite'!D11</f>
        <v>1.0459916814346699</v>
      </c>
      <c r="F12">
        <f>IF(C$10="Si",J12,(IF(C12="Al",N12,R12)))</f>
        <v>1.6065084543928752</v>
      </c>
      <c r="H12" s="1">
        <v>0.38900000000000001</v>
      </c>
      <c r="I12" s="1">
        <v>1.6240000000000001</v>
      </c>
      <c r="J12" s="2">
        <f t="shared" si="0"/>
        <v>1.6065084543928752</v>
      </c>
      <c r="L12" s="2">
        <v>0.39</v>
      </c>
      <c r="M12" s="2">
        <v>1.6339999999999999</v>
      </c>
      <c r="N12" s="2">
        <f t="shared" si="1"/>
        <v>1.6164634889800031</v>
      </c>
      <c r="P12" s="1">
        <v>0.35699999999999998</v>
      </c>
      <c r="Q12" s="1">
        <v>1.3720000000000001</v>
      </c>
      <c r="R12" s="2">
        <f t="shared" si="2"/>
        <v>1.3559473476047723</v>
      </c>
    </row>
    <row r="13" spans="1:18" x14ac:dyDescent="0.35">
      <c r="A13" s="22" t="s">
        <v>2</v>
      </c>
      <c r="B13" s="22" t="s">
        <v>14</v>
      </c>
      <c r="D13" s="23">
        <f>'Forshammar-Al2Mg-foitite'!D12</f>
        <v>1.0457455511595801</v>
      </c>
      <c r="F13">
        <f>IF(C$10="Si",J13,(IF(C13="Al",N13,R13)))</f>
        <v>1.6066</v>
      </c>
      <c r="H13" s="1">
        <v>0.38900000000000001</v>
      </c>
      <c r="I13" s="1">
        <v>1.6240000000000001</v>
      </c>
      <c r="J13" s="2">
        <f t="shared" si="0"/>
        <v>1.6066</v>
      </c>
      <c r="L13" s="2">
        <v>0.39</v>
      </c>
      <c r="M13" s="2">
        <v>1.6339999999999999</v>
      </c>
      <c r="N13" s="2">
        <f t="shared" si="1"/>
        <v>1.6165552699228789</v>
      </c>
      <c r="P13" s="1">
        <v>0.35699999999999998</v>
      </c>
      <c r="Q13" s="1">
        <v>1.3720000000000001</v>
      </c>
      <c r="R13" s="2">
        <f t="shared" si="2"/>
        <v>1.3560313624678664</v>
      </c>
    </row>
    <row r="14" spans="1:18" x14ac:dyDescent="0.35">
      <c r="A14" s="22" t="s">
        <v>3</v>
      </c>
      <c r="B14" s="22" t="s">
        <v>11</v>
      </c>
      <c r="C14" t="str">
        <f>'Forshammar-Al2Mg-foitite'!C13</f>
        <v>Si</v>
      </c>
      <c r="D14" s="23">
        <f>'Forshammar-Al2Mg-foitite'!D13</f>
        <v>0.99871547866099941</v>
      </c>
      <c r="F14">
        <f>IF(C$14="Si",J14,(IF(C14="Al",N14,R14)))</f>
        <v>1.6245000000000001</v>
      </c>
      <c r="H14" s="1">
        <v>0.38900000000000001</v>
      </c>
      <c r="I14" s="1">
        <v>1.6240000000000001</v>
      </c>
      <c r="J14" s="2">
        <f t="shared" si="0"/>
        <v>1.6245000000000001</v>
      </c>
      <c r="L14" s="2">
        <v>0.39</v>
      </c>
      <c r="M14" s="2">
        <v>1.6339999999999999</v>
      </c>
      <c r="N14" s="2">
        <f t="shared" si="1"/>
        <v>1.6345012853470435</v>
      </c>
      <c r="P14" s="1">
        <v>0.35699999999999998</v>
      </c>
      <c r="Q14" s="1">
        <v>1.3720000000000001</v>
      </c>
      <c r="R14" s="2">
        <f t="shared" si="2"/>
        <v>1.3724588688946016</v>
      </c>
    </row>
    <row r="15" spans="1:18" x14ac:dyDescent="0.35">
      <c r="A15" s="22" t="s">
        <v>3</v>
      </c>
      <c r="B15" s="22" t="s">
        <v>12</v>
      </c>
      <c r="D15" s="23">
        <f>'Forshammar-Al2Mg-foitite'!D14</f>
        <v>0.95970329941597765</v>
      </c>
      <c r="F15">
        <f>IF(C$14="Si",J15,(IF(C15="Al",N15,R15)))</f>
        <v>1.64</v>
      </c>
      <c r="H15" s="1">
        <v>0.38900000000000001</v>
      </c>
      <c r="I15" s="1">
        <v>1.6240000000000001</v>
      </c>
      <c r="J15" s="2">
        <f t="shared" si="0"/>
        <v>1.64</v>
      </c>
      <c r="L15" s="2">
        <v>0.39</v>
      </c>
      <c r="M15" s="2">
        <v>1.6339999999999999</v>
      </c>
      <c r="N15" s="2">
        <f t="shared" si="1"/>
        <v>1.6500411311053982</v>
      </c>
      <c r="P15" s="1">
        <v>0.35699999999999998</v>
      </c>
      <c r="Q15" s="1">
        <v>1.3720000000000001</v>
      </c>
      <c r="R15" s="2">
        <f t="shared" si="2"/>
        <v>1.3866838046272494</v>
      </c>
    </row>
    <row r="16" spans="1:18" x14ac:dyDescent="0.35">
      <c r="A16" s="22" t="s">
        <v>3</v>
      </c>
      <c r="B16" s="22" t="s">
        <v>13</v>
      </c>
      <c r="D16" s="23">
        <f>'Forshammar-Al2Mg-foitite'!D15</f>
        <v>1.0459916814346699</v>
      </c>
      <c r="F16">
        <f>IF(C$14="Si",J16,(IF(C16="Al",N16,R16)))</f>
        <v>1.6065084543928752</v>
      </c>
      <c r="H16" s="1">
        <v>0.38900000000000001</v>
      </c>
      <c r="I16" s="1">
        <v>1.6240000000000001</v>
      </c>
      <c r="J16" s="2">
        <f t="shared" si="0"/>
        <v>1.6065084543928752</v>
      </c>
      <c r="L16" s="2">
        <v>0.39</v>
      </c>
      <c r="M16" s="2">
        <v>1.6339999999999999</v>
      </c>
      <c r="N16" s="2">
        <f t="shared" si="1"/>
        <v>1.6164634889800031</v>
      </c>
      <c r="P16" s="1">
        <v>0.35699999999999998</v>
      </c>
      <c r="Q16" s="1">
        <v>1.3720000000000001</v>
      </c>
      <c r="R16" s="2">
        <f t="shared" si="2"/>
        <v>1.3559473476047723</v>
      </c>
    </row>
    <row r="17" spans="1:18" x14ac:dyDescent="0.35">
      <c r="A17" s="22" t="s">
        <v>3</v>
      </c>
      <c r="B17" s="22" t="s">
        <v>14</v>
      </c>
      <c r="D17" s="23">
        <f>'Forshammar-Al2Mg-foitite'!D16</f>
        <v>1.0457455511595801</v>
      </c>
      <c r="F17">
        <f>IF(C$14="Si",J17,(IF(C17="Al",N17,R17)))</f>
        <v>1.6066</v>
      </c>
      <c r="H17" s="1">
        <v>0.38900000000000001</v>
      </c>
      <c r="I17" s="1">
        <v>1.6240000000000001</v>
      </c>
      <c r="J17" s="2">
        <f t="shared" si="0"/>
        <v>1.6066</v>
      </c>
      <c r="L17" s="2">
        <v>0.39</v>
      </c>
      <c r="M17" s="2">
        <v>1.6339999999999999</v>
      </c>
      <c r="N17" s="2">
        <f t="shared" si="1"/>
        <v>1.6165552699228789</v>
      </c>
      <c r="P17" s="1">
        <v>0.35699999999999998</v>
      </c>
      <c r="Q17" s="1">
        <v>1.3720000000000001</v>
      </c>
      <c r="R17" s="2">
        <f t="shared" si="2"/>
        <v>1.3560313624678664</v>
      </c>
    </row>
    <row r="18" spans="1:18" x14ac:dyDescent="0.35">
      <c r="A18" s="22" t="s">
        <v>4</v>
      </c>
      <c r="B18" s="22" t="s">
        <v>11</v>
      </c>
      <c r="C18" t="str">
        <f>'Forshammar-Al2Mg-foitite'!C17</f>
        <v>Si</v>
      </c>
      <c r="D18" s="23">
        <f>'Forshammar-Al2Mg-foitite'!D17</f>
        <v>0.99871547866099941</v>
      </c>
      <c r="F18">
        <f>IF(C$18="Si",J18,(IF(C18="Al",N18,R18)))</f>
        <v>1.6245000000000001</v>
      </c>
      <c r="H18" s="1">
        <v>0.38900000000000001</v>
      </c>
      <c r="I18" s="1">
        <v>1.6240000000000001</v>
      </c>
      <c r="J18" s="2">
        <f t="shared" si="0"/>
        <v>1.6245000000000001</v>
      </c>
      <c r="L18" s="2">
        <v>0.39</v>
      </c>
      <c r="M18" s="2">
        <v>1.6339999999999999</v>
      </c>
      <c r="N18" s="2">
        <f t="shared" si="1"/>
        <v>1.6345012853470435</v>
      </c>
      <c r="P18" s="1">
        <v>0.35699999999999998</v>
      </c>
      <c r="Q18" s="1">
        <v>1.3720000000000001</v>
      </c>
      <c r="R18" s="2">
        <f t="shared" si="2"/>
        <v>1.3724588688946016</v>
      </c>
    </row>
    <row r="19" spans="1:18" x14ac:dyDescent="0.35">
      <c r="A19" s="22" t="s">
        <v>4</v>
      </c>
      <c r="B19" s="22" t="s">
        <v>12</v>
      </c>
      <c r="D19" s="23">
        <f>'Forshammar-Al2Mg-foitite'!D18</f>
        <v>0.95970329941597765</v>
      </c>
      <c r="F19">
        <f>IF(C$18="Si",J19,(IF(C19="Al",N19,R19)))</f>
        <v>1.64</v>
      </c>
      <c r="H19" s="1">
        <v>0.38900000000000001</v>
      </c>
      <c r="I19" s="1">
        <v>1.6240000000000001</v>
      </c>
      <c r="J19" s="2">
        <f t="shared" si="0"/>
        <v>1.64</v>
      </c>
      <c r="L19" s="2">
        <v>0.39</v>
      </c>
      <c r="M19" s="2">
        <v>1.6339999999999999</v>
      </c>
      <c r="N19" s="2">
        <f t="shared" si="1"/>
        <v>1.6500411311053982</v>
      </c>
      <c r="P19" s="1">
        <v>0.35699999999999998</v>
      </c>
      <c r="Q19" s="1">
        <v>1.3720000000000001</v>
      </c>
      <c r="R19" s="2">
        <f t="shared" si="2"/>
        <v>1.3866838046272494</v>
      </c>
    </row>
    <row r="20" spans="1:18" x14ac:dyDescent="0.35">
      <c r="A20" s="22" t="s">
        <v>4</v>
      </c>
      <c r="B20" s="22" t="s">
        <v>13</v>
      </c>
      <c r="D20" s="23">
        <f>'Forshammar-Al2Mg-foitite'!D19</f>
        <v>1.0459916814346699</v>
      </c>
      <c r="F20">
        <f>IF(C$18="Si",J20,(IF(C20="Al",N20,R20)))</f>
        <v>1.6065084543928752</v>
      </c>
      <c r="H20" s="1">
        <v>0.38900000000000001</v>
      </c>
      <c r="I20" s="1">
        <v>1.6240000000000001</v>
      </c>
      <c r="J20" s="2">
        <f t="shared" si="0"/>
        <v>1.6065084543928752</v>
      </c>
      <c r="L20" s="2">
        <v>0.39</v>
      </c>
      <c r="M20" s="2">
        <v>1.6339999999999999</v>
      </c>
      <c r="N20" s="2">
        <f t="shared" si="1"/>
        <v>1.6164634889800031</v>
      </c>
      <c r="P20" s="1">
        <v>0.35699999999999998</v>
      </c>
      <c r="Q20" s="1">
        <v>1.3720000000000001</v>
      </c>
      <c r="R20" s="2">
        <f t="shared" si="2"/>
        <v>1.3559473476047723</v>
      </c>
    </row>
    <row r="21" spans="1:18" x14ac:dyDescent="0.35">
      <c r="A21" s="22" t="s">
        <v>4</v>
      </c>
      <c r="B21" s="22" t="s">
        <v>14</v>
      </c>
      <c r="D21" s="23">
        <f>'Forshammar-Al2Mg-foitite'!D20</f>
        <v>1.0457455511595801</v>
      </c>
      <c r="F21">
        <f>IF(C$18="Si",J21,(IF(C21="Al",N21,R21)))</f>
        <v>1.6066</v>
      </c>
      <c r="H21" s="1">
        <v>0.38900000000000001</v>
      </c>
      <c r="I21" s="1">
        <v>1.6240000000000001</v>
      </c>
      <c r="J21" s="2">
        <f t="shared" si="0"/>
        <v>1.6066</v>
      </c>
      <c r="L21" s="2">
        <v>0.39</v>
      </c>
      <c r="M21" s="2">
        <v>1.6339999999999999</v>
      </c>
      <c r="N21" s="2">
        <f t="shared" si="1"/>
        <v>1.6165552699228789</v>
      </c>
      <c r="P21" s="1">
        <v>0.35699999999999998</v>
      </c>
      <c r="Q21" s="1">
        <v>1.3720000000000001</v>
      </c>
      <c r="R21" s="2">
        <f t="shared" si="2"/>
        <v>1.3560313624678664</v>
      </c>
    </row>
    <row r="22" spans="1:18" x14ac:dyDescent="0.35">
      <c r="A22" s="22" t="s">
        <v>5</v>
      </c>
      <c r="B22" s="22" t="s">
        <v>11</v>
      </c>
      <c r="C22" t="str">
        <f>'Forshammar-Al2Mg-foitite'!C21</f>
        <v>Si</v>
      </c>
      <c r="D22" s="23">
        <f>'Forshammar-Al2Mg-foitite'!D21</f>
        <v>0.99871547866099941</v>
      </c>
      <c r="F22">
        <f>IF(C$22="Si",J22,(IF(C22="Al",N22,R22)))</f>
        <v>1.6245000000000001</v>
      </c>
      <c r="H22" s="1">
        <v>0.38900000000000001</v>
      </c>
      <c r="I22" s="1">
        <v>1.6240000000000001</v>
      </c>
      <c r="J22" s="2">
        <f t="shared" si="0"/>
        <v>1.6245000000000001</v>
      </c>
      <c r="L22" s="2">
        <v>0.39</v>
      </c>
      <c r="M22" s="2">
        <v>1.6339999999999999</v>
      </c>
      <c r="N22" s="2">
        <f t="shared" si="1"/>
        <v>1.6345012853470435</v>
      </c>
      <c r="P22" s="1">
        <v>0.35699999999999998</v>
      </c>
      <c r="Q22" s="1">
        <v>1.3720000000000001</v>
      </c>
      <c r="R22" s="2">
        <f t="shared" si="2"/>
        <v>1.3724588688946016</v>
      </c>
    </row>
    <row r="23" spans="1:18" x14ac:dyDescent="0.35">
      <c r="A23" s="22" t="s">
        <v>5</v>
      </c>
      <c r="B23" s="22" t="s">
        <v>12</v>
      </c>
      <c r="D23" s="23">
        <f>'Forshammar-Al2Mg-foitite'!D22</f>
        <v>0.95970329941597765</v>
      </c>
      <c r="F23">
        <f>IF(C$22="Si",J23,(IF(C23="Al",N23,R23)))</f>
        <v>1.64</v>
      </c>
      <c r="H23" s="1">
        <v>0.38900000000000001</v>
      </c>
      <c r="I23" s="1">
        <v>1.6240000000000001</v>
      </c>
      <c r="J23" s="2">
        <f t="shared" si="0"/>
        <v>1.64</v>
      </c>
      <c r="L23" s="2">
        <v>0.39</v>
      </c>
      <c r="M23" s="2">
        <v>1.6339999999999999</v>
      </c>
      <c r="N23" s="2">
        <f t="shared" si="1"/>
        <v>1.6500411311053982</v>
      </c>
      <c r="P23" s="1">
        <v>0.35699999999999998</v>
      </c>
      <c r="Q23" s="1">
        <v>1.3720000000000001</v>
      </c>
      <c r="R23" s="2">
        <f t="shared" si="2"/>
        <v>1.3866838046272494</v>
      </c>
    </row>
    <row r="24" spans="1:18" x14ac:dyDescent="0.35">
      <c r="A24" s="22" t="s">
        <v>5</v>
      </c>
      <c r="B24" s="22" t="s">
        <v>13</v>
      </c>
      <c r="D24" s="23">
        <f>'Forshammar-Al2Mg-foitite'!D23</f>
        <v>1.0459916814346699</v>
      </c>
      <c r="F24">
        <f>IF(C$22="Si",J24,(IF(C24="Al",N24,R24)))</f>
        <v>1.6065084543928752</v>
      </c>
      <c r="H24" s="1">
        <v>0.38900000000000001</v>
      </c>
      <c r="I24" s="1">
        <v>1.6240000000000001</v>
      </c>
      <c r="J24" s="2">
        <f t="shared" si="0"/>
        <v>1.6065084543928752</v>
      </c>
      <c r="L24" s="2">
        <v>0.39</v>
      </c>
      <c r="M24" s="2">
        <v>1.6339999999999999</v>
      </c>
      <c r="N24" s="2">
        <f t="shared" si="1"/>
        <v>1.6164634889800031</v>
      </c>
      <c r="P24" s="1">
        <v>0.35699999999999998</v>
      </c>
      <c r="Q24" s="1">
        <v>1.3720000000000001</v>
      </c>
      <c r="R24" s="2">
        <f t="shared" si="2"/>
        <v>1.3559473476047723</v>
      </c>
    </row>
    <row r="25" spans="1:18" x14ac:dyDescent="0.35">
      <c r="A25" s="22" t="s">
        <v>5</v>
      </c>
      <c r="B25" s="22" t="s">
        <v>14</v>
      </c>
      <c r="D25" s="23">
        <f>'Forshammar-Al2Mg-foitite'!D24</f>
        <v>1.0457455511595801</v>
      </c>
      <c r="F25">
        <f>IF(C$22="Si",J25,(IF(C25="Al",N25,R25)))</f>
        <v>1.6066</v>
      </c>
      <c r="H25" s="1">
        <v>0.38900000000000001</v>
      </c>
      <c r="I25" s="1">
        <v>1.6240000000000001</v>
      </c>
      <c r="J25" s="2">
        <f t="shared" si="0"/>
        <v>1.6066</v>
      </c>
      <c r="L25" s="2">
        <v>0.39</v>
      </c>
      <c r="M25" s="2">
        <v>1.6339999999999999</v>
      </c>
      <c r="N25" s="2">
        <f t="shared" si="1"/>
        <v>1.6165552699228789</v>
      </c>
      <c r="P25" s="1">
        <v>0.35699999999999998</v>
      </c>
      <c r="Q25" s="1">
        <v>1.3720000000000001</v>
      </c>
      <c r="R25" s="2">
        <f t="shared" si="2"/>
        <v>1.3560313624678664</v>
      </c>
    </row>
    <row r="26" spans="1:18" x14ac:dyDescent="0.35">
      <c r="A26" s="22"/>
      <c r="B26" s="22"/>
      <c r="D26" s="23"/>
      <c r="J26" t="s">
        <v>44</v>
      </c>
    </row>
    <row r="27" spans="1:18" x14ac:dyDescent="0.35">
      <c r="A27" s="1" t="s">
        <v>30</v>
      </c>
      <c r="B27" s="1" t="s">
        <v>10</v>
      </c>
      <c r="C27" t="str">
        <f>'Forshammar-Al2Mg-foitite'!C25</f>
        <v>B</v>
      </c>
      <c r="D27" s="23">
        <f>'Forshammar-Al2Mg-foitite'!D25</f>
        <v>1.0199487502095992</v>
      </c>
      <c r="F27">
        <f>J27</f>
        <v>1.3649483999325513</v>
      </c>
      <c r="H27" s="1">
        <v>0.35699999999999998</v>
      </c>
      <c r="I27" s="1">
        <v>1.3720000000000001</v>
      </c>
      <c r="J27" s="2">
        <f>I27-(H27*LN(D27))</f>
        <v>1.3649483999325513</v>
      </c>
    </row>
    <row r="28" spans="1:18" x14ac:dyDescent="0.35">
      <c r="A28" s="1" t="s">
        <v>30</v>
      </c>
      <c r="B28" s="1" t="s">
        <v>31</v>
      </c>
      <c r="D28" s="23">
        <f>'Forshammar-Al2Mg-foitite'!D26</f>
        <v>0.97866231206463161</v>
      </c>
      <c r="F28">
        <f t="shared" ref="F28:F44" si="3">J28</f>
        <v>1.3796999999999999</v>
      </c>
      <c r="H28" s="1">
        <v>0.35699999999999998</v>
      </c>
      <c r="I28" s="1">
        <v>1.3720000000000001</v>
      </c>
      <c r="J28" s="2">
        <f t="shared" ref="J28:J44" si="4">I28-(H28*LN(D28))</f>
        <v>1.3796999999999999</v>
      </c>
    </row>
    <row r="29" spans="1:18" x14ac:dyDescent="0.35">
      <c r="A29" s="1" t="s">
        <v>30</v>
      </c>
      <c r="B29" s="1" t="s">
        <v>31</v>
      </c>
      <c r="D29" s="23">
        <f>'Forshammar-Al2Mg-foitite'!D27</f>
        <v>0.97866231206463161</v>
      </c>
      <c r="F29">
        <f t="shared" si="3"/>
        <v>1.3796999999999999</v>
      </c>
      <c r="H29" s="1">
        <v>0.35699999999999998</v>
      </c>
      <c r="I29" s="1">
        <v>1.3720000000000001</v>
      </c>
      <c r="J29" s="2">
        <f t="shared" si="4"/>
        <v>1.3796999999999999</v>
      </c>
    </row>
    <row r="30" spans="1:18" x14ac:dyDescent="0.35">
      <c r="A30" s="1" t="s">
        <v>47</v>
      </c>
      <c r="B30" s="1" t="s">
        <v>10</v>
      </c>
      <c r="C30" t="str">
        <f>'Forshammar-Al2Mg-foitite'!C28</f>
        <v>B</v>
      </c>
      <c r="D30" s="23">
        <f>'Forshammar-Al2Mg-foitite'!D28</f>
        <v>1.0199487502095992</v>
      </c>
      <c r="F30">
        <f t="shared" si="3"/>
        <v>1.3649483999325513</v>
      </c>
      <c r="H30" s="1">
        <v>0.35699999999999998</v>
      </c>
      <c r="I30" s="1">
        <v>1.3720000000000001</v>
      </c>
      <c r="J30" s="2">
        <f t="shared" si="4"/>
        <v>1.3649483999325513</v>
      </c>
    </row>
    <row r="31" spans="1:18" x14ac:dyDescent="0.35">
      <c r="A31" s="1" t="s">
        <v>47</v>
      </c>
      <c r="B31" s="1" t="s">
        <v>31</v>
      </c>
      <c r="D31" s="23">
        <f>'Forshammar-Al2Mg-foitite'!D29</f>
        <v>0.97866231206463161</v>
      </c>
      <c r="F31">
        <f t="shared" si="3"/>
        <v>1.3796999999999999</v>
      </c>
      <c r="H31" s="1">
        <v>0.35699999999999998</v>
      </c>
      <c r="I31" s="1">
        <v>1.3720000000000001</v>
      </c>
      <c r="J31" s="2">
        <f t="shared" si="4"/>
        <v>1.3796999999999999</v>
      </c>
    </row>
    <row r="32" spans="1:18" x14ac:dyDescent="0.35">
      <c r="A32" s="1" t="s">
        <v>47</v>
      </c>
      <c r="B32" s="1" t="s">
        <v>31</v>
      </c>
      <c r="D32" s="23">
        <f>'Forshammar-Al2Mg-foitite'!D30</f>
        <v>0.97866231206463161</v>
      </c>
      <c r="F32">
        <f t="shared" si="3"/>
        <v>1.3796999999999999</v>
      </c>
      <c r="H32" s="1">
        <v>0.35699999999999998</v>
      </c>
      <c r="I32" s="1">
        <v>1.3720000000000001</v>
      </c>
      <c r="J32" s="2">
        <f t="shared" si="4"/>
        <v>1.3796999999999999</v>
      </c>
    </row>
    <row r="33" spans="1:14" x14ac:dyDescent="0.35">
      <c r="A33" s="1" t="s">
        <v>52</v>
      </c>
      <c r="B33" s="1" t="s">
        <v>10</v>
      </c>
      <c r="C33" t="str">
        <f>'Forshammar-Al2Mg-foitite'!C31</f>
        <v>B</v>
      </c>
      <c r="D33" s="23">
        <f>'Forshammar-Al2Mg-foitite'!D31</f>
        <v>1.0199487502095992</v>
      </c>
      <c r="F33">
        <f t="shared" si="3"/>
        <v>1.3649483999325513</v>
      </c>
      <c r="H33" s="1">
        <v>0.35699999999999998</v>
      </c>
      <c r="I33" s="1">
        <v>1.3720000000000001</v>
      </c>
      <c r="J33" s="2">
        <f t="shared" si="4"/>
        <v>1.3649483999325513</v>
      </c>
    </row>
    <row r="34" spans="1:14" x14ac:dyDescent="0.35">
      <c r="A34" s="1" t="s">
        <v>52</v>
      </c>
      <c r="B34" s="1" t="s">
        <v>31</v>
      </c>
      <c r="D34" s="23">
        <f>'Forshammar-Al2Mg-foitite'!D32</f>
        <v>0.97866231206463161</v>
      </c>
      <c r="F34">
        <f t="shared" si="3"/>
        <v>1.3796999999999999</v>
      </c>
      <c r="H34" s="1">
        <v>0.35699999999999998</v>
      </c>
      <c r="I34" s="1">
        <v>1.3720000000000001</v>
      </c>
      <c r="J34" s="2">
        <f t="shared" si="4"/>
        <v>1.3796999999999999</v>
      </c>
    </row>
    <row r="35" spans="1:14" x14ac:dyDescent="0.35">
      <c r="A35" s="1" t="s">
        <v>52</v>
      </c>
      <c r="B35" s="1" t="s">
        <v>31</v>
      </c>
      <c r="D35" s="23">
        <f>'Forshammar-Al2Mg-foitite'!D33</f>
        <v>0.97866231206463161</v>
      </c>
      <c r="F35">
        <f t="shared" si="3"/>
        <v>1.3796999999999999</v>
      </c>
      <c r="H35" s="1">
        <v>0.35699999999999998</v>
      </c>
      <c r="I35" s="1">
        <v>1.3720000000000001</v>
      </c>
      <c r="J35" s="2">
        <f t="shared" si="4"/>
        <v>1.3796999999999999</v>
      </c>
    </row>
    <row r="36" spans="1:14" x14ac:dyDescent="0.35">
      <c r="A36" s="1" t="s">
        <v>74</v>
      </c>
      <c r="B36" s="1" t="s">
        <v>10</v>
      </c>
      <c r="C36" t="str">
        <f>'Forshammar-Al2Mg-foitite'!C34</f>
        <v>B</v>
      </c>
      <c r="D36" s="23">
        <f>'Forshammar-Al2Mg-foitite'!D34</f>
        <v>1.0199487502095992</v>
      </c>
      <c r="F36">
        <f t="shared" si="3"/>
        <v>1.3649483999325513</v>
      </c>
      <c r="H36" s="1">
        <v>0.35699999999999998</v>
      </c>
      <c r="I36" s="1">
        <v>1.3720000000000001</v>
      </c>
      <c r="J36" s="2">
        <f t="shared" si="4"/>
        <v>1.3649483999325513</v>
      </c>
    </row>
    <row r="37" spans="1:14" x14ac:dyDescent="0.35">
      <c r="A37" s="1" t="s">
        <v>74</v>
      </c>
      <c r="B37" s="1" t="s">
        <v>31</v>
      </c>
      <c r="D37" s="23">
        <f>'Forshammar-Al2Mg-foitite'!D35</f>
        <v>0.97866231206463161</v>
      </c>
      <c r="F37">
        <f t="shared" si="3"/>
        <v>1.3796999999999999</v>
      </c>
      <c r="H37" s="1">
        <v>0.35699999999999998</v>
      </c>
      <c r="I37" s="1">
        <v>1.3720000000000001</v>
      </c>
      <c r="J37" s="2">
        <f t="shared" si="4"/>
        <v>1.3796999999999999</v>
      </c>
    </row>
    <row r="38" spans="1:14" x14ac:dyDescent="0.35">
      <c r="A38" s="1" t="s">
        <v>74</v>
      </c>
      <c r="B38" s="1" t="s">
        <v>31</v>
      </c>
      <c r="D38" s="23">
        <f>'Forshammar-Al2Mg-foitite'!D36</f>
        <v>0.97866231206463161</v>
      </c>
      <c r="F38">
        <f t="shared" si="3"/>
        <v>1.3796999999999999</v>
      </c>
      <c r="H38" s="1">
        <v>0.35699999999999998</v>
      </c>
      <c r="I38" s="1">
        <v>1.3720000000000001</v>
      </c>
      <c r="J38" s="2">
        <f t="shared" si="4"/>
        <v>1.3796999999999999</v>
      </c>
    </row>
    <row r="39" spans="1:14" x14ac:dyDescent="0.35">
      <c r="A39" s="1" t="s">
        <v>75</v>
      </c>
      <c r="B39" s="1" t="s">
        <v>10</v>
      </c>
      <c r="C39" t="str">
        <f>'Forshammar-Al2Mg-foitite'!C37</f>
        <v>B</v>
      </c>
      <c r="D39" s="23">
        <f>'Forshammar-Al2Mg-foitite'!D37</f>
        <v>1.0199487502095992</v>
      </c>
      <c r="F39">
        <f t="shared" si="3"/>
        <v>1.3649483999325513</v>
      </c>
      <c r="H39" s="1">
        <v>0.35699999999999998</v>
      </c>
      <c r="I39" s="1">
        <v>1.3720000000000001</v>
      </c>
      <c r="J39" s="2">
        <f t="shared" si="4"/>
        <v>1.3649483999325513</v>
      </c>
    </row>
    <row r="40" spans="1:14" x14ac:dyDescent="0.35">
      <c r="A40" s="1" t="s">
        <v>75</v>
      </c>
      <c r="B40" s="1" t="s">
        <v>31</v>
      </c>
      <c r="D40" s="23">
        <f>'Forshammar-Al2Mg-foitite'!D38</f>
        <v>0.97866231206463161</v>
      </c>
      <c r="F40">
        <f t="shared" si="3"/>
        <v>1.3796999999999999</v>
      </c>
      <c r="H40" s="1">
        <v>0.35699999999999998</v>
      </c>
      <c r="I40" s="1">
        <v>1.3720000000000001</v>
      </c>
      <c r="J40" s="2">
        <f t="shared" si="4"/>
        <v>1.3796999999999999</v>
      </c>
    </row>
    <row r="41" spans="1:14" x14ac:dyDescent="0.35">
      <c r="A41" s="1" t="s">
        <v>75</v>
      </c>
      <c r="B41" s="1" t="s">
        <v>31</v>
      </c>
      <c r="D41" s="23">
        <f>'Forshammar-Al2Mg-foitite'!D39</f>
        <v>0.97866231206463161</v>
      </c>
      <c r="F41">
        <f t="shared" si="3"/>
        <v>1.3796999999999999</v>
      </c>
      <c r="H41" s="1">
        <v>0.35699999999999998</v>
      </c>
      <c r="I41" s="1">
        <v>1.3720000000000001</v>
      </c>
      <c r="J41" s="2">
        <f t="shared" si="4"/>
        <v>1.3796999999999999</v>
      </c>
    </row>
    <row r="42" spans="1:14" x14ac:dyDescent="0.35">
      <c r="A42" s="1" t="s">
        <v>76</v>
      </c>
      <c r="B42" s="1" t="s">
        <v>10</v>
      </c>
      <c r="C42" t="str">
        <f>'Forshammar-Al2Mg-foitite'!C40</f>
        <v>B</v>
      </c>
      <c r="D42" s="23">
        <f>'Forshammar-Al2Mg-foitite'!D40</f>
        <v>1.0199487502095992</v>
      </c>
      <c r="F42">
        <f t="shared" si="3"/>
        <v>1.3649483999325513</v>
      </c>
      <c r="H42" s="1">
        <v>0.35699999999999998</v>
      </c>
      <c r="I42" s="1">
        <v>1.3720000000000001</v>
      </c>
      <c r="J42" s="2">
        <f t="shared" si="4"/>
        <v>1.3649483999325513</v>
      </c>
    </row>
    <row r="43" spans="1:14" x14ac:dyDescent="0.35">
      <c r="A43" s="1" t="s">
        <v>76</v>
      </c>
      <c r="B43" s="1" t="s">
        <v>31</v>
      </c>
      <c r="D43" s="23">
        <f>'Forshammar-Al2Mg-foitite'!D41</f>
        <v>0.97866231206463161</v>
      </c>
      <c r="F43">
        <f t="shared" si="3"/>
        <v>1.3796999999999999</v>
      </c>
      <c r="H43" s="1">
        <v>0.35699999999999998</v>
      </c>
      <c r="I43" s="1">
        <v>1.3720000000000001</v>
      </c>
      <c r="J43" s="2">
        <f t="shared" si="4"/>
        <v>1.3796999999999999</v>
      </c>
    </row>
    <row r="44" spans="1:14" x14ac:dyDescent="0.35">
      <c r="A44" s="1" t="s">
        <v>76</v>
      </c>
      <c r="B44" s="1" t="s">
        <v>31</v>
      </c>
      <c r="D44" s="23">
        <f>'Forshammar-Al2Mg-foitite'!D42</f>
        <v>0.97866231206463161</v>
      </c>
      <c r="F44">
        <f t="shared" si="3"/>
        <v>1.3796999999999999</v>
      </c>
      <c r="H44" s="1">
        <v>0.35699999999999998</v>
      </c>
      <c r="I44" s="1">
        <v>1.3720000000000001</v>
      </c>
      <c r="J44" s="2">
        <f t="shared" si="4"/>
        <v>1.3796999999999999</v>
      </c>
    </row>
    <row r="45" spans="1:14" x14ac:dyDescent="0.35">
      <c r="A45" s="1"/>
      <c r="B45" s="1"/>
      <c r="D45" s="23"/>
      <c r="J45" t="s">
        <v>27</v>
      </c>
      <c r="N45" t="s">
        <v>28</v>
      </c>
    </row>
    <row r="46" spans="1:14" x14ac:dyDescent="0.35">
      <c r="A46" s="25" t="s">
        <v>53</v>
      </c>
      <c r="B46" s="25" t="s">
        <v>16</v>
      </c>
      <c r="C46" t="str">
        <f>'Forshammar-Al2Mg-foitite'!C43</f>
        <v>Al</v>
      </c>
      <c r="D46" s="23">
        <f>'Forshammar-Al2Mg-foitite'!D43</f>
        <v>0.43821748477161149</v>
      </c>
      <c r="F46">
        <f>IF(C$46="Al",J46,N46)</f>
        <v>1.9557655809940182</v>
      </c>
      <c r="H46" s="2">
        <v>0.39</v>
      </c>
      <c r="I46" s="2">
        <v>1.6339999999999999</v>
      </c>
      <c r="J46" s="2">
        <f>I46-(H46*LN(D46))</f>
        <v>1.9557655809940182</v>
      </c>
      <c r="L46">
        <v>0.443</v>
      </c>
      <c r="M46">
        <v>1.6080000000000001</v>
      </c>
      <c r="N46" s="2">
        <f>M46-(L46*LN(D46))</f>
        <v>1.9734926984111545</v>
      </c>
    </row>
    <row r="47" spans="1:14" x14ac:dyDescent="0.35">
      <c r="A47" s="25" t="s">
        <v>53</v>
      </c>
      <c r="B47" s="25" t="s">
        <v>13</v>
      </c>
      <c r="D47" s="23">
        <f>'Forshammar-Al2Mg-foitite'!D44</f>
        <v>0.56530426073901929</v>
      </c>
      <c r="F47">
        <f t="shared" ref="F47:F51" si="5">IF(C$46="Al",J47,N47)</f>
        <v>1.8564525594981183</v>
      </c>
      <c r="H47" s="2">
        <v>0.39</v>
      </c>
      <c r="I47" s="2">
        <v>1.6339999999999999</v>
      </c>
      <c r="J47" s="2">
        <f t="shared" ref="J47:J110" si="6">I47-(H47*LN(D47))</f>
        <v>1.8564525594981183</v>
      </c>
      <c r="L47">
        <v>0.443</v>
      </c>
      <c r="M47">
        <v>1.6080000000000001</v>
      </c>
      <c r="N47" s="2">
        <f t="shared" ref="N47:N110" si="7">M47-(L47*LN(D47))</f>
        <v>1.8606832919427347</v>
      </c>
    </row>
    <row r="48" spans="1:14" x14ac:dyDescent="0.35">
      <c r="A48" s="25" t="s">
        <v>53</v>
      </c>
      <c r="B48" s="25" t="s">
        <v>14</v>
      </c>
      <c r="D48" s="23">
        <f>'Forshammar-Al2Mg-foitite'!D45</f>
        <v>0.54854280279231549</v>
      </c>
      <c r="F48">
        <f t="shared" si="5"/>
        <v>1.8681910868285567</v>
      </c>
      <c r="H48" s="2">
        <v>0.39</v>
      </c>
      <c r="I48" s="2">
        <v>1.6339999999999999</v>
      </c>
      <c r="J48" s="2">
        <f t="shared" si="6"/>
        <v>1.8681910868285567</v>
      </c>
      <c r="L48">
        <v>0.443</v>
      </c>
      <c r="M48">
        <v>1.6080000000000001</v>
      </c>
      <c r="N48" s="2">
        <f t="shared" si="7"/>
        <v>1.8740170550385915</v>
      </c>
    </row>
    <row r="49" spans="1:14" x14ac:dyDescent="0.35">
      <c r="A49" s="25" t="s">
        <v>53</v>
      </c>
      <c r="B49" s="25" t="s">
        <v>48</v>
      </c>
      <c r="D49" s="23">
        <f>'Forshammar-Al2Mg-foitite'!D46</f>
        <v>0.47874505158163877</v>
      </c>
      <c r="F49">
        <f t="shared" si="5"/>
        <v>1.9212689591184149</v>
      </c>
      <c r="H49" s="2">
        <v>0.39</v>
      </c>
      <c r="I49" s="2">
        <v>1.6339999999999999</v>
      </c>
      <c r="J49" s="2">
        <f t="shared" si="6"/>
        <v>1.9212689591184149</v>
      </c>
      <c r="L49">
        <v>0.443</v>
      </c>
      <c r="M49">
        <v>1.6080000000000001</v>
      </c>
      <c r="N49" s="2">
        <f t="shared" si="7"/>
        <v>1.9343080740755332</v>
      </c>
    </row>
    <row r="50" spans="1:14" x14ac:dyDescent="0.35">
      <c r="A50" s="25" t="s">
        <v>53</v>
      </c>
      <c r="B50" s="25" t="s">
        <v>31</v>
      </c>
      <c r="D50" s="23">
        <f>'Forshammar-Al2Mg-foitite'!D47</f>
        <v>0.55706713537137553</v>
      </c>
      <c r="F50">
        <f t="shared" si="5"/>
        <v>1.8621771112510455</v>
      </c>
      <c r="H50" s="2">
        <v>0.39</v>
      </c>
      <c r="I50" s="2">
        <v>1.6339999999999999</v>
      </c>
      <c r="J50" s="2">
        <f t="shared" si="6"/>
        <v>1.8621771112510455</v>
      </c>
      <c r="L50">
        <v>0.443</v>
      </c>
      <c r="M50">
        <v>1.6080000000000001</v>
      </c>
      <c r="N50" s="2">
        <f t="shared" si="7"/>
        <v>1.8671857956005469</v>
      </c>
    </row>
    <row r="51" spans="1:14" x14ac:dyDescent="0.35">
      <c r="A51" s="25" t="s">
        <v>53</v>
      </c>
      <c r="B51" s="25" t="s">
        <v>49</v>
      </c>
      <c r="D51" s="23">
        <f>'Forshammar-Al2Mg-foitite'!D48</f>
        <v>0.51857940615180453</v>
      </c>
      <c r="F51">
        <f t="shared" si="5"/>
        <v>1.8900982256818981</v>
      </c>
      <c r="H51" s="2">
        <v>0.39</v>
      </c>
      <c r="I51" s="2">
        <v>1.6339999999999999</v>
      </c>
      <c r="J51" s="2">
        <f t="shared" si="6"/>
        <v>1.8900982256818981</v>
      </c>
      <c r="L51">
        <v>0.443</v>
      </c>
      <c r="M51">
        <v>1.6080000000000001</v>
      </c>
      <c r="N51" s="2">
        <f t="shared" si="7"/>
        <v>1.8989013178899512</v>
      </c>
    </row>
    <row r="52" spans="1:14" x14ac:dyDescent="0.35">
      <c r="A52" s="25" t="s">
        <v>54</v>
      </c>
      <c r="B52" s="25" t="s">
        <v>16</v>
      </c>
      <c r="C52" t="str">
        <f>'Forshammar-Al2Mg-foitite'!C49</f>
        <v>Al</v>
      </c>
      <c r="D52" s="23">
        <f>'Forshammar-Al2Mg-foitite'!D49</f>
        <v>0.43821748477161149</v>
      </c>
      <c r="F52">
        <f t="shared" ref="F52:F57" si="8">IF(C$52="Al",J52,N52)</f>
        <v>1.9557655809940182</v>
      </c>
      <c r="H52" s="2">
        <v>0.39</v>
      </c>
      <c r="I52" s="2">
        <v>1.6339999999999999</v>
      </c>
      <c r="J52" s="2">
        <f t="shared" si="6"/>
        <v>1.9557655809940182</v>
      </c>
      <c r="L52">
        <v>0.443</v>
      </c>
      <c r="M52">
        <v>1.6080000000000001</v>
      </c>
      <c r="N52" s="2">
        <f t="shared" si="7"/>
        <v>1.9734926984111545</v>
      </c>
    </row>
    <row r="53" spans="1:14" x14ac:dyDescent="0.35">
      <c r="A53" s="25" t="s">
        <v>54</v>
      </c>
      <c r="B53" s="25" t="s">
        <v>13</v>
      </c>
      <c r="D53" s="23">
        <f>'Forshammar-Al2Mg-foitite'!D50</f>
        <v>0.56530426073901929</v>
      </c>
      <c r="F53">
        <f t="shared" si="8"/>
        <v>1.8564525594981183</v>
      </c>
      <c r="H53" s="2">
        <v>0.39</v>
      </c>
      <c r="I53" s="2">
        <v>1.6339999999999999</v>
      </c>
      <c r="J53" s="2">
        <f t="shared" si="6"/>
        <v>1.8564525594981183</v>
      </c>
      <c r="L53">
        <v>0.443</v>
      </c>
      <c r="M53">
        <v>1.6080000000000001</v>
      </c>
      <c r="N53" s="2">
        <f t="shared" si="7"/>
        <v>1.8606832919427347</v>
      </c>
    </row>
    <row r="54" spans="1:14" x14ac:dyDescent="0.35">
      <c r="A54" s="25" t="s">
        <v>54</v>
      </c>
      <c r="B54" s="25" t="s">
        <v>14</v>
      </c>
      <c r="D54" s="23">
        <f>'Forshammar-Al2Mg-foitite'!D51</f>
        <v>0.54854280279231549</v>
      </c>
      <c r="F54">
        <f t="shared" si="8"/>
        <v>1.8681910868285567</v>
      </c>
      <c r="H54" s="2">
        <v>0.39</v>
      </c>
      <c r="I54" s="2">
        <v>1.6339999999999999</v>
      </c>
      <c r="J54" s="2">
        <f t="shared" si="6"/>
        <v>1.8681910868285567</v>
      </c>
      <c r="L54">
        <v>0.443</v>
      </c>
      <c r="M54">
        <v>1.6080000000000001</v>
      </c>
      <c r="N54" s="2">
        <f t="shared" si="7"/>
        <v>1.8740170550385915</v>
      </c>
    </row>
    <row r="55" spans="1:14" x14ac:dyDescent="0.35">
      <c r="A55" s="25" t="s">
        <v>54</v>
      </c>
      <c r="B55" s="25" t="s">
        <v>48</v>
      </c>
      <c r="D55" s="23">
        <f>'Forshammar-Al2Mg-foitite'!D52</f>
        <v>0.47874505158163877</v>
      </c>
      <c r="F55">
        <f t="shared" si="8"/>
        <v>1.9212689591184149</v>
      </c>
      <c r="H55" s="2">
        <v>0.39</v>
      </c>
      <c r="I55" s="2">
        <v>1.6339999999999999</v>
      </c>
      <c r="J55" s="2">
        <f t="shared" si="6"/>
        <v>1.9212689591184149</v>
      </c>
      <c r="L55">
        <v>0.443</v>
      </c>
      <c r="M55">
        <v>1.6080000000000001</v>
      </c>
      <c r="N55" s="2">
        <f t="shared" si="7"/>
        <v>1.9343080740755332</v>
      </c>
    </row>
    <row r="56" spans="1:14" x14ac:dyDescent="0.35">
      <c r="A56" s="25" t="s">
        <v>54</v>
      </c>
      <c r="B56" s="25" t="s">
        <v>31</v>
      </c>
      <c r="D56" s="23">
        <f>'Forshammar-Al2Mg-foitite'!D53</f>
        <v>0.55706713537137553</v>
      </c>
      <c r="F56">
        <f t="shared" si="8"/>
        <v>1.8621771112510455</v>
      </c>
      <c r="H56" s="2">
        <v>0.39</v>
      </c>
      <c r="I56" s="2">
        <v>1.6339999999999999</v>
      </c>
      <c r="J56" s="2">
        <f t="shared" si="6"/>
        <v>1.8621771112510455</v>
      </c>
      <c r="L56">
        <v>0.443</v>
      </c>
      <c r="M56">
        <v>1.6080000000000001</v>
      </c>
      <c r="N56" s="2">
        <f t="shared" si="7"/>
        <v>1.8671857956005469</v>
      </c>
    </row>
    <row r="57" spans="1:14" x14ac:dyDescent="0.35">
      <c r="A57" s="25" t="s">
        <v>54</v>
      </c>
      <c r="B57" s="25" t="s">
        <v>49</v>
      </c>
      <c r="D57" s="23">
        <f>'Forshammar-Al2Mg-foitite'!D54</f>
        <v>0.51857940615180453</v>
      </c>
      <c r="F57">
        <f t="shared" si="8"/>
        <v>1.8900982256818981</v>
      </c>
      <c r="H57" s="2">
        <v>0.39</v>
      </c>
      <c r="I57" s="2">
        <v>1.6339999999999999</v>
      </c>
      <c r="J57" s="2">
        <f t="shared" si="6"/>
        <v>1.8900982256818981</v>
      </c>
      <c r="L57">
        <v>0.443</v>
      </c>
      <c r="M57">
        <v>1.6080000000000001</v>
      </c>
      <c r="N57" s="2">
        <f t="shared" si="7"/>
        <v>1.8989013178899512</v>
      </c>
    </row>
    <row r="58" spans="1:14" x14ac:dyDescent="0.35">
      <c r="A58" s="25" t="s">
        <v>55</v>
      </c>
      <c r="B58" s="25" t="s">
        <v>16</v>
      </c>
      <c r="C58" t="str">
        <f>'Forshammar-Al2Mg-foitite'!C55</f>
        <v>Al</v>
      </c>
      <c r="D58" s="23">
        <f>'Forshammar-Al2Mg-foitite'!D55</f>
        <v>0.43821748477161149</v>
      </c>
      <c r="F58">
        <f t="shared" ref="F58:F63" si="9">IF(C$58="Al",J58,N58)</f>
        <v>1.9557655809940182</v>
      </c>
      <c r="H58" s="2">
        <v>0.39</v>
      </c>
      <c r="I58" s="2">
        <v>1.6339999999999999</v>
      </c>
      <c r="J58" s="2">
        <f t="shared" si="6"/>
        <v>1.9557655809940182</v>
      </c>
      <c r="L58">
        <v>0.443</v>
      </c>
      <c r="M58">
        <v>1.6080000000000001</v>
      </c>
      <c r="N58" s="2">
        <f t="shared" si="7"/>
        <v>1.9734926984111545</v>
      </c>
    </row>
    <row r="59" spans="1:14" x14ac:dyDescent="0.35">
      <c r="A59" s="25" t="s">
        <v>55</v>
      </c>
      <c r="B59" s="25" t="s">
        <v>13</v>
      </c>
      <c r="D59" s="23">
        <f>'Forshammar-Al2Mg-foitite'!D56</f>
        <v>0.56530426073901929</v>
      </c>
      <c r="F59">
        <f t="shared" si="9"/>
        <v>1.8564525594981183</v>
      </c>
      <c r="H59" s="2">
        <v>0.39</v>
      </c>
      <c r="I59" s="2">
        <v>1.6339999999999999</v>
      </c>
      <c r="J59" s="2">
        <f t="shared" si="6"/>
        <v>1.8564525594981183</v>
      </c>
      <c r="L59">
        <v>0.443</v>
      </c>
      <c r="M59">
        <v>1.6080000000000001</v>
      </c>
      <c r="N59" s="2">
        <f t="shared" si="7"/>
        <v>1.8606832919427347</v>
      </c>
    </row>
    <row r="60" spans="1:14" x14ac:dyDescent="0.35">
      <c r="A60" s="25" t="s">
        <v>55</v>
      </c>
      <c r="B60" s="25" t="s">
        <v>14</v>
      </c>
      <c r="D60" s="23">
        <f>'Forshammar-Al2Mg-foitite'!D57</f>
        <v>0.54854280279231549</v>
      </c>
      <c r="F60">
        <f t="shared" si="9"/>
        <v>1.8681910868285567</v>
      </c>
      <c r="H60" s="2">
        <v>0.39</v>
      </c>
      <c r="I60" s="2">
        <v>1.6339999999999999</v>
      </c>
      <c r="J60" s="2">
        <f t="shared" si="6"/>
        <v>1.8681910868285567</v>
      </c>
      <c r="L60">
        <v>0.443</v>
      </c>
      <c r="M60">
        <v>1.6080000000000001</v>
      </c>
      <c r="N60" s="2">
        <f t="shared" si="7"/>
        <v>1.8740170550385915</v>
      </c>
    </row>
    <row r="61" spans="1:14" x14ac:dyDescent="0.35">
      <c r="A61" s="25" t="s">
        <v>55</v>
      </c>
      <c r="B61" s="25" t="s">
        <v>48</v>
      </c>
      <c r="D61" s="23">
        <f>'Forshammar-Al2Mg-foitite'!D58</f>
        <v>0.47874505158163877</v>
      </c>
      <c r="F61">
        <f t="shared" si="9"/>
        <v>1.9212689591184149</v>
      </c>
      <c r="H61" s="2">
        <v>0.39</v>
      </c>
      <c r="I61" s="2">
        <v>1.6339999999999999</v>
      </c>
      <c r="J61" s="2">
        <f t="shared" si="6"/>
        <v>1.9212689591184149</v>
      </c>
      <c r="L61">
        <v>0.443</v>
      </c>
      <c r="M61">
        <v>1.6080000000000001</v>
      </c>
      <c r="N61" s="2">
        <f t="shared" si="7"/>
        <v>1.9343080740755332</v>
      </c>
    </row>
    <row r="62" spans="1:14" x14ac:dyDescent="0.35">
      <c r="A62" s="25" t="s">
        <v>55</v>
      </c>
      <c r="B62" s="25" t="s">
        <v>31</v>
      </c>
      <c r="D62" s="23">
        <f>'Forshammar-Al2Mg-foitite'!D59</f>
        <v>0.55706713537137553</v>
      </c>
      <c r="F62">
        <f t="shared" si="9"/>
        <v>1.8621771112510455</v>
      </c>
      <c r="H62" s="2">
        <v>0.39</v>
      </c>
      <c r="I62" s="2">
        <v>1.6339999999999999</v>
      </c>
      <c r="J62" s="2">
        <f t="shared" si="6"/>
        <v>1.8621771112510455</v>
      </c>
      <c r="L62">
        <v>0.443</v>
      </c>
      <c r="M62">
        <v>1.6080000000000001</v>
      </c>
      <c r="N62" s="2">
        <f t="shared" si="7"/>
        <v>1.8671857956005469</v>
      </c>
    </row>
    <row r="63" spans="1:14" x14ac:dyDescent="0.35">
      <c r="A63" s="25" t="s">
        <v>55</v>
      </c>
      <c r="B63" s="25" t="s">
        <v>49</v>
      </c>
      <c r="D63" s="23">
        <f>'Forshammar-Al2Mg-foitite'!D60</f>
        <v>0.51857940615180453</v>
      </c>
      <c r="F63">
        <f t="shared" si="9"/>
        <v>1.8900982256818981</v>
      </c>
      <c r="H63" s="2">
        <v>0.39</v>
      </c>
      <c r="I63" s="2">
        <v>1.6339999999999999</v>
      </c>
      <c r="J63" s="2">
        <f t="shared" si="6"/>
        <v>1.8900982256818981</v>
      </c>
      <c r="L63">
        <v>0.443</v>
      </c>
      <c r="M63">
        <v>1.6080000000000001</v>
      </c>
      <c r="N63" s="2">
        <f t="shared" si="7"/>
        <v>1.8989013178899512</v>
      </c>
    </row>
    <row r="64" spans="1:14" x14ac:dyDescent="0.35">
      <c r="A64" s="25" t="s">
        <v>56</v>
      </c>
      <c r="B64" s="25" t="s">
        <v>16</v>
      </c>
      <c r="C64" t="str">
        <f>'Forshammar-Al2Mg-foitite'!C61</f>
        <v>Al</v>
      </c>
      <c r="D64" s="23">
        <f>'Forshammar-Al2Mg-foitite'!D61</f>
        <v>0.43821748477161149</v>
      </c>
      <c r="F64">
        <f t="shared" ref="F64:F69" si="10">IF(C$64="Al",J64,N64)</f>
        <v>1.9557655809940182</v>
      </c>
      <c r="H64" s="2">
        <v>0.39</v>
      </c>
      <c r="I64" s="2">
        <v>1.6339999999999999</v>
      </c>
      <c r="J64" s="2">
        <f t="shared" si="6"/>
        <v>1.9557655809940182</v>
      </c>
      <c r="L64">
        <v>0.443</v>
      </c>
      <c r="M64">
        <v>1.6080000000000001</v>
      </c>
      <c r="N64" s="2">
        <f t="shared" si="7"/>
        <v>1.9734926984111545</v>
      </c>
    </row>
    <row r="65" spans="1:14" x14ac:dyDescent="0.35">
      <c r="A65" s="25" t="s">
        <v>56</v>
      </c>
      <c r="B65" s="25" t="s">
        <v>13</v>
      </c>
      <c r="D65" s="23">
        <f>'Forshammar-Al2Mg-foitite'!D62</f>
        <v>0.56530426073901929</v>
      </c>
      <c r="F65">
        <f t="shared" si="10"/>
        <v>1.8564525594981183</v>
      </c>
      <c r="H65" s="2">
        <v>0.39</v>
      </c>
      <c r="I65" s="2">
        <v>1.6339999999999999</v>
      </c>
      <c r="J65" s="2">
        <f t="shared" si="6"/>
        <v>1.8564525594981183</v>
      </c>
      <c r="L65">
        <v>0.443</v>
      </c>
      <c r="M65">
        <v>1.6080000000000001</v>
      </c>
      <c r="N65" s="2">
        <f t="shared" si="7"/>
        <v>1.8606832919427347</v>
      </c>
    </row>
    <row r="66" spans="1:14" x14ac:dyDescent="0.35">
      <c r="A66" s="25" t="s">
        <v>56</v>
      </c>
      <c r="B66" s="25" t="s">
        <v>14</v>
      </c>
      <c r="D66" s="23">
        <f>'Forshammar-Al2Mg-foitite'!D63</f>
        <v>0.54854280279231549</v>
      </c>
      <c r="F66">
        <f t="shared" si="10"/>
        <v>1.8681910868285567</v>
      </c>
      <c r="H66" s="2">
        <v>0.39</v>
      </c>
      <c r="I66" s="2">
        <v>1.6339999999999999</v>
      </c>
      <c r="J66" s="2">
        <f t="shared" si="6"/>
        <v>1.8681910868285567</v>
      </c>
      <c r="L66">
        <v>0.443</v>
      </c>
      <c r="M66">
        <v>1.6080000000000001</v>
      </c>
      <c r="N66" s="2">
        <f t="shared" si="7"/>
        <v>1.8740170550385915</v>
      </c>
    </row>
    <row r="67" spans="1:14" x14ac:dyDescent="0.35">
      <c r="A67" s="25" t="s">
        <v>56</v>
      </c>
      <c r="B67" s="25" t="s">
        <v>48</v>
      </c>
      <c r="D67" s="23">
        <f>'Forshammar-Al2Mg-foitite'!D64</f>
        <v>0.47874505158163877</v>
      </c>
      <c r="F67">
        <f t="shared" si="10"/>
        <v>1.9212689591184149</v>
      </c>
      <c r="H67" s="2">
        <v>0.39</v>
      </c>
      <c r="I67" s="2">
        <v>1.6339999999999999</v>
      </c>
      <c r="J67" s="2">
        <f t="shared" si="6"/>
        <v>1.9212689591184149</v>
      </c>
      <c r="L67">
        <v>0.443</v>
      </c>
      <c r="M67">
        <v>1.6080000000000001</v>
      </c>
      <c r="N67" s="2">
        <f t="shared" si="7"/>
        <v>1.9343080740755332</v>
      </c>
    </row>
    <row r="68" spans="1:14" x14ac:dyDescent="0.35">
      <c r="A68" s="25" t="s">
        <v>56</v>
      </c>
      <c r="B68" s="25" t="s">
        <v>31</v>
      </c>
      <c r="D68" s="23">
        <f>'Forshammar-Al2Mg-foitite'!D65</f>
        <v>0.55706713537137553</v>
      </c>
      <c r="F68">
        <f t="shared" si="10"/>
        <v>1.8621771112510455</v>
      </c>
      <c r="H68" s="2">
        <v>0.39</v>
      </c>
      <c r="I68" s="2">
        <v>1.6339999999999999</v>
      </c>
      <c r="J68" s="2">
        <f t="shared" si="6"/>
        <v>1.8621771112510455</v>
      </c>
      <c r="L68">
        <v>0.443</v>
      </c>
      <c r="M68">
        <v>1.6080000000000001</v>
      </c>
      <c r="N68" s="2">
        <f t="shared" si="7"/>
        <v>1.8671857956005469</v>
      </c>
    </row>
    <row r="69" spans="1:14" x14ac:dyDescent="0.35">
      <c r="A69" s="25" t="s">
        <v>56</v>
      </c>
      <c r="B69" s="25" t="s">
        <v>49</v>
      </c>
      <c r="D69" s="23">
        <f>'Forshammar-Al2Mg-foitite'!D66</f>
        <v>0.51857940615180453</v>
      </c>
      <c r="F69">
        <f t="shared" si="10"/>
        <v>1.8900982256818981</v>
      </c>
      <c r="H69" s="2">
        <v>0.39</v>
      </c>
      <c r="I69" s="2">
        <v>1.6339999999999999</v>
      </c>
      <c r="J69" s="2">
        <f t="shared" si="6"/>
        <v>1.8900982256818981</v>
      </c>
      <c r="L69">
        <v>0.443</v>
      </c>
      <c r="M69">
        <v>1.6080000000000001</v>
      </c>
      <c r="N69" s="2">
        <f t="shared" si="7"/>
        <v>1.8989013178899512</v>
      </c>
    </row>
    <row r="70" spans="1:14" x14ac:dyDescent="0.35">
      <c r="A70" s="25" t="s">
        <v>57</v>
      </c>
      <c r="B70" s="25" t="s">
        <v>16</v>
      </c>
      <c r="C70" t="str">
        <f>'Forshammar-Al2Mg-foitite'!C67</f>
        <v>Al</v>
      </c>
      <c r="D70" s="23">
        <f>'Forshammar-Al2Mg-foitite'!D67</f>
        <v>0.43821748477161149</v>
      </c>
      <c r="F70">
        <f t="shared" ref="F70:F75" si="11">IF(C$70="Al",J70,N70)</f>
        <v>1.9557655809940182</v>
      </c>
      <c r="H70" s="2">
        <v>0.39</v>
      </c>
      <c r="I70" s="2">
        <v>1.6339999999999999</v>
      </c>
      <c r="J70" s="2">
        <f t="shared" si="6"/>
        <v>1.9557655809940182</v>
      </c>
      <c r="L70">
        <v>0.443</v>
      </c>
      <c r="M70">
        <v>1.6080000000000001</v>
      </c>
      <c r="N70" s="2">
        <f t="shared" si="7"/>
        <v>1.9734926984111545</v>
      </c>
    </row>
    <row r="71" spans="1:14" x14ac:dyDescent="0.35">
      <c r="A71" s="25" t="s">
        <v>57</v>
      </c>
      <c r="B71" s="25" t="s">
        <v>13</v>
      </c>
      <c r="D71" s="23">
        <f>'Forshammar-Al2Mg-foitite'!D68</f>
        <v>0.56530426073901929</v>
      </c>
      <c r="F71">
        <f t="shared" si="11"/>
        <v>1.8564525594981183</v>
      </c>
      <c r="H71" s="2">
        <v>0.39</v>
      </c>
      <c r="I71" s="2">
        <v>1.6339999999999999</v>
      </c>
      <c r="J71" s="2">
        <f t="shared" si="6"/>
        <v>1.8564525594981183</v>
      </c>
      <c r="L71">
        <v>0.443</v>
      </c>
      <c r="M71">
        <v>1.6080000000000001</v>
      </c>
      <c r="N71" s="2">
        <f t="shared" si="7"/>
        <v>1.8606832919427347</v>
      </c>
    </row>
    <row r="72" spans="1:14" x14ac:dyDescent="0.35">
      <c r="A72" s="25" t="s">
        <v>57</v>
      </c>
      <c r="B72" s="25" t="s">
        <v>14</v>
      </c>
      <c r="D72" s="23">
        <f>'Forshammar-Al2Mg-foitite'!D69</f>
        <v>0.54854280279231549</v>
      </c>
      <c r="F72">
        <f t="shared" si="11"/>
        <v>1.8681910868285567</v>
      </c>
      <c r="H72" s="2">
        <v>0.39</v>
      </c>
      <c r="I72" s="2">
        <v>1.6339999999999999</v>
      </c>
      <c r="J72" s="2">
        <f t="shared" si="6"/>
        <v>1.8681910868285567</v>
      </c>
      <c r="L72">
        <v>0.443</v>
      </c>
      <c r="M72">
        <v>1.6080000000000001</v>
      </c>
      <c r="N72" s="2">
        <f t="shared" si="7"/>
        <v>1.8740170550385915</v>
      </c>
    </row>
    <row r="73" spans="1:14" x14ac:dyDescent="0.35">
      <c r="A73" s="25" t="s">
        <v>57</v>
      </c>
      <c r="B73" s="25" t="s">
        <v>48</v>
      </c>
      <c r="D73" s="23">
        <f>'Forshammar-Al2Mg-foitite'!D70</f>
        <v>0.47874505158163877</v>
      </c>
      <c r="F73">
        <f t="shared" si="11"/>
        <v>1.9212689591184149</v>
      </c>
      <c r="H73" s="2">
        <v>0.39</v>
      </c>
      <c r="I73" s="2">
        <v>1.6339999999999999</v>
      </c>
      <c r="J73" s="2">
        <f t="shared" si="6"/>
        <v>1.9212689591184149</v>
      </c>
      <c r="L73">
        <v>0.443</v>
      </c>
      <c r="M73">
        <v>1.6080000000000001</v>
      </c>
      <c r="N73" s="2">
        <f t="shared" si="7"/>
        <v>1.9343080740755332</v>
      </c>
    </row>
    <row r="74" spans="1:14" x14ac:dyDescent="0.35">
      <c r="A74" s="25" t="s">
        <v>57</v>
      </c>
      <c r="B74" s="25" t="s">
        <v>31</v>
      </c>
      <c r="D74" s="23">
        <f>'Forshammar-Al2Mg-foitite'!D71</f>
        <v>0.55706713537137553</v>
      </c>
      <c r="F74">
        <f t="shared" si="11"/>
        <v>1.8621771112510455</v>
      </c>
      <c r="H74" s="2">
        <v>0.39</v>
      </c>
      <c r="I74" s="2">
        <v>1.6339999999999999</v>
      </c>
      <c r="J74" s="2">
        <f t="shared" si="6"/>
        <v>1.8621771112510455</v>
      </c>
      <c r="L74">
        <v>0.443</v>
      </c>
      <c r="M74">
        <v>1.6080000000000001</v>
      </c>
      <c r="N74" s="2">
        <f t="shared" si="7"/>
        <v>1.8671857956005469</v>
      </c>
    </row>
    <row r="75" spans="1:14" x14ac:dyDescent="0.35">
      <c r="A75" s="25" t="s">
        <v>57</v>
      </c>
      <c r="B75" s="25" t="s">
        <v>49</v>
      </c>
      <c r="D75" s="23">
        <f>'Forshammar-Al2Mg-foitite'!D72</f>
        <v>0.51857940615180453</v>
      </c>
      <c r="F75">
        <f t="shared" si="11"/>
        <v>1.8900982256818981</v>
      </c>
      <c r="H75" s="2">
        <v>0.39</v>
      </c>
      <c r="I75" s="2">
        <v>1.6339999999999999</v>
      </c>
      <c r="J75" s="2">
        <f t="shared" si="6"/>
        <v>1.8900982256818981</v>
      </c>
      <c r="L75">
        <v>0.443</v>
      </c>
      <c r="M75">
        <v>1.6080000000000001</v>
      </c>
      <c r="N75" s="2">
        <f t="shared" si="7"/>
        <v>1.8989013178899512</v>
      </c>
    </row>
    <row r="76" spans="1:14" x14ac:dyDescent="0.35">
      <c r="A76" s="25" t="s">
        <v>58</v>
      </c>
      <c r="B76" s="25" t="s">
        <v>16</v>
      </c>
      <c r="C76" t="str">
        <f>'Forshammar-Al2Mg-foitite'!C73</f>
        <v>Al</v>
      </c>
      <c r="D76" s="23">
        <f>'Forshammar-Al2Mg-foitite'!D73</f>
        <v>0.43821748477161149</v>
      </c>
      <c r="F76">
        <f>IF(C$76="Al",J76,N76)</f>
        <v>1.9557655809940182</v>
      </c>
      <c r="H76" s="2">
        <v>0.39</v>
      </c>
      <c r="I76" s="2">
        <v>1.6339999999999999</v>
      </c>
      <c r="J76" s="2">
        <f t="shared" si="6"/>
        <v>1.9557655809940182</v>
      </c>
      <c r="L76">
        <v>0.443</v>
      </c>
      <c r="M76">
        <v>1.6080000000000001</v>
      </c>
      <c r="N76" s="2">
        <f t="shared" si="7"/>
        <v>1.9734926984111545</v>
      </c>
    </row>
    <row r="77" spans="1:14" x14ac:dyDescent="0.35">
      <c r="A77" s="25" t="s">
        <v>58</v>
      </c>
      <c r="B77" s="25" t="s">
        <v>13</v>
      </c>
      <c r="D77" s="23">
        <f>'Forshammar-Al2Mg-foitite'!D74</f>
        <v>0.56530426073901929</v>
      </c>
      <c r="F77">
        <f t="shared" ref="F77:F81" si="12">IF(C$76="Al",J77,N77)</f>
        <v>1.8564525594981183</v>
      </c>
      <c r="H77" s="2">
        <v>0.39</v>
      </c>
      <c r="I77" s="2">
        <v>1.6339999999999999</v>
      </c>
      <c r="J77" s="2">
        <f t="shared" si="6"/>
        <v>1.8564525594981183</v>
      </c>
      <c r="L77">
        <v>0.443</v>
      </c>
      <c r="M77">
        <v>1.6080000000000001</v>
      </c>
      <c r="N77" s="2">
        <f t="shared" si="7"/>
        <v>1.8606832919427347</v>
      </c>
    </row>
    <row r="78" spans="1:14" x14ac:dyDescent="0.35">
      <c r="A78" s="25" t="s">
        <v>58</v>
      </c>
      <c r="B78" s="25" t="s">
        <v>14</v>
      </c>
      <c r="D78" s="23">
        <f>'Forshammar-Al2Mg-foitite'!D75</f>
        <v>0.54854280279231549</v>
      </c>
      <c r="F78">
        <f t="shared" si="12"/>
        <v>1.8681910868285567</v>
      </c>
      <c r="H78" s="2">
        <v>0.39</v>
      </c>
      <c r="I78" s="2">
        <v>1.6339999999999999</v>
      </c>
      <c r="J78" s="2">
        <f t="shared" si="6"/>
        <v>1.8681910868285567</v>
      </c>
      <c r="L78">
        <v>0.443</v>
      </c>
      <c r="M78">
        <v>1.6080000000000001</v>
      </c>
      <c r="N78" s="2">
        <f t="shared" si="7"/>
        <v>1.8740170550385915</v>
      </c>
    </row>
    <row r="79" spans="1:14" x14ac:dyDescent="0.35">
      <c r="A79" s="25" t="s">
        <v>58</v>
      </c>
      <c r="B79" s="25" t="s">
        <v>48</v>
      </c>
      <c r="D79" s="23">
        <f>'Forshammar-Al2Mg-foitite'!D76</f>
        <v>0.47874505158163877</v>
      </c>
      <c r="F79">
        <f t="shared" si="12"/>
        <v>1.9212689591184149</v>
      </c>
      <c r="H79" s="2">
        <v>0.39</v>
      </c>
      <c r="I79" s="2">
        <v>1.6339999999999999</v>
      </c>
      <c r="J79" s="2">
        <f t="shared" si="6"/>
        <v>1.9212689591184149</v>
      </c>
      <c r="L79">
        <v>0.443</v>
      </c>
      <c r="M79">
        <v>1.6080000000000001</v>
      </c>
      <c r="N79" s="2">
        <f t="shared" si="7"/>
        <v>1.9343080740755332</v>
      </c>
    </row>
    <row r="80" spans="1:14" x14ac:dyDescent="0.35">
      <c r="A80" s="25" t="s">
        <v>58</v>
      </c>
      <c r="B80" s="25" t="s">
        <v>31</v>
      </c>
      <c r="D80" s="23">
        <f>'Forshammar-Al2Mg-foitite'!D77</f>
        <v>0.55706713537137553</v>
      </c>
      <c r="F80">
        <f t="shared" si="12"/>
        <v>1.8621771112510455</v>
      </c>
      <c r="H80" s="2">
        <v>0.39</v>
      </c>
      <c r="I80" s="2">
        <v>1.6339999999999999</v>
      </c>
      <c r="J80" s="2">
        <f t="shared" si="6"/>
        <v>1.8621771112510455</v>
      </c>
      <c r="L80">
        <v>0.443</v>
      </c>
      <c r="M80">
        <v>1.6080000000000001</v>
      </c>
      <c r="N80" s="2">
        <f t="shared" si="7"/>
        <v>1.8671857956005469</v>
      </c>
    </row>
    <row r="81" spans="1:14" x14ac:dyDescent="0.35">
      <c r="A81" s="25" t="s">
        <v>58</v>
      </c>
      <c r="B81" s="25" t="s">
        <v>49</v>
      </c>
      <c r="D81" s="23">
        <f>'Forshammar-Al2Mg-foitite'!D78</f>
        <v>0.51857940615180453</v>
      </c>
      <c r="F81">
        <f t="shared" si="12"/>
        <v>1.8900982256818981</v>
      </c>
      <c r="H81" s="2">
        <v>0.39</v>
      </c>
      <c r="I81" s="2">
        <v>1.6339999999999999</v>
      </c>
      <c r="J81" s="2">
        <f t="shared" si="6"/>
        <v>1.8900982256818981</v>
      </c>
      <c r="L81">
        <v>0.443</v>
      </c>
      <c r="M81">
        <v>1.6080000000000001</v>
      </c>
      <c r="N81" s="2">
        <f t="shared" si="7"/>
        <v>1.8989013178899512</v>
      </c>
    </row>
    <row r="82" spans="1:14" x14ac:dyDescent="0.35">
      <c r="A82" s="25" t="s">
        <v>59</v>
      </c>
      <c r="B82" s="25" t="s">
        <v>16</v>
      </c>
      <c r="C82" t="str">
        <f>'Forshammar-Al2Mg-foitite'!C79</f>
        <v>Al</v>
      </c>
      <c r="D82" s="23">
        <f>'Forshammar-Al2Mg-foitite'!D79</f>
        <v>0.43821748477161149</v>
      </c>
      <c r="F82">
        <f>IF(C$82="Al",J82,N82)</f>
        <v>1.9557655809940182</v>
      </c>
      <c r="H82" s="2">
        <v>0.39</v>
      </c>
      <c r="I82" s="2">
        <v>1.6339999999999999</v>
      </c>
      <c r="J82" s="2">
        <f t="shared" si="6"/>
        <v>1.9557655809940182</v>
      </c>
      <c r="L82">
        <v>0.443</v>
      </c>
      <c r="M82">
        <v>1.6080000000000001</v>
      </c>
      <c r="N82" s="2">
        <f t="shared" si="7"/>
        <v>1.9734926984111545</v>
      </c>
    </row>
    <row r="83" spans="1:14" x14ac:dyDescent="0.35">
      <c r="A83" s="25" t="s">
        <v>59</v>
      </c>
      <c r="B83" s="25" t="s">
        <v>13</v>
      </c>
      <c r="D83" s="23">
        <f>'Forshammar-Al2Mg-foitite'!D80</f>
        <v>0.56530426073901929</v>
      </c>
      <c r="F83">
        <f t="shared" ref="F83:F87" si="13">IF(C$82="Al",J83,N83)</f>
        <v>1.8564525594981183</v>
      </c>
      <c r="H83" s="2">
        <v>0.39</v>
      </c>
      <c r="I83" s="2">
        <v>1.6339999999999999</v>
      </c>
      <c r="J83" s="2">
        <f t="shared" si="6"/>
        <v>1.8564525594981183</v>
      </c>
      <c r="L83">
        <v>0.443</v>
      </c>
      <c r="M83">
        <v>1.6080000000000001</v>
      </c>
      <c r="N83" s="2">
        <f t="shared" si="7"/>
        <v>1.8606832919427347</v>
      </c>
    </row>
    <row r="84" spans="1:14" x14ac:dyDescent="0.35">
      <c r="A84" s="25" t="s">
        <v>59</v>
      </c>
      <c r="B84" s="25" t="s">
        <v>14</v>
      </c>
      <c r="D84" s="23">
        <f>'Forshammar-Al2Mg-foitite'!D81</f>
        <v>0.54854280279231549</v>
      </c>
      <c r="F84">
        <f t="shared" si="13"/>
        <v>1.8681910868285567</v>
      </c>
      <c r="H84" s="2">
        <v>0.39</v>
      </c>
      <c r="I84" s="2">
        <v>1.6339999999999999</v>
      </c>
      <c r="J84" s="2">
        <f t="shared" si="6"/>
        <v>1.8681910868285567</v>
      </c>
      <c r="L84">
        <v>0.443</v>
      </c>
      <c r="M84">
        <v>1.6080000000000001</v>
      </c>
      <c r="N84" s="2">
        <f t="shared" si="7"/>
        <v>1.8740170550385915</v>
      </c>
    </row>
    <row r="85" spans="1:14" x14ac:dyDescent="0.35">
      <c r="A85" s="25" t="s">
        <v>59</v>
      </c>
      <c r="B85" s="25" t="s">
        <v>48</v>
      </c>
      <c r="D85" s="23">
        <f>'Forshammar-Al2Mg-foitite'!D82</f>
        <v>0.47874505158163877</v>
      </c>
      <c r="F85">
        <f t="shared" si="13"/>
        <v>1.9212689591184149</v>
      </c>
      <c r="H85" s="2">
        <v>0.39</v>
      </c>
      <c r="I85" s="2">
        <v>1.6339999999999999</v>
      </c>
      <c r="J85" s="2">
        <f t="shared" si="6"/>
        <v>1.9212689591184149</v>
      </c>
      <c r="L85">
        <v>0.443</v>
      </c>
      <c r="M85">
        <v>1.6080000000000001</v>
      </c>
      <c r="N85" s="2">
        <f t="shared" si="7"/>
        <v>1.9343080740755332</v>
      </c>
    </row>
    <row r="86" spans="1:14" x14ac:dyDescent="0.35">
      <c r="A86" s="25" t="s">
        <v>59</v>
      </c>
      <c r="B86" s="25" t="s">
        <v>31</v>
      </c>
      <c r="D86" s="23">
        <f>'Forshammar-Al2Mg-foitite'!D83</f>
        <v>0.55706713537137553</v>
      </c>
      <c r="F86">
        <f t="shared" si="13"/>
        <v>1.8621771112510455</v>
      </c>
      <c r="H86" s="2">
        <v>0.39</v>
      </c>
      <c r="I86" s="2">
        <v>1.6339999999999999</v>
      </c>
      <c r="J86" s="2">
        <f t="shared" si="6"/>
        <v>1.8621771112510455</v>
      </c>
      <c r="L86">
        <v>0.443</v>
      </c>
      <c r="M86">
        <v>1.6080000000000001</v>
      </c>
      <c r="N86" s="2">
        <f t="shared" si="7"/>
        <v>1.8671857956005469</v>
      </c>
    </row>
    <row r="87" spans="1:14" x14ac:dyDescent="0.35">
      <c r="A87" s="25" t="s">
        <v>59</v>
      </c>
      <c r="B87" s="25" t="s">
        <v>49</v>
      </c>
      <c r="D87" s="23">
        <f>'Forshammar-Al2Mg-foitite'!D84</f>
        <v>0.51857940615180453</v>
      </c>
      <c r="F87">
        <f t="shared" si="13"/>
        <v>1.8900982256818981</v>
      </c>
      <c r="H87" s="2">
        <v>0.39</v>
      </c>
      <c r="I87" s="2">
        <v>1.6339999999999999</v>
      </c>
      <c r="J87" s="2">
        <f t="shared" si="6"/>
        <v>1.8900982256818981</v>
      </c>
      <c r="L87">
        <v>0.443</v>
      </c>
      <c r="M87">
        <v>1.6080000000000001</v>
      </c>
      <c r="N87" s="2">
        <f t="shared" si="7"/>
        <v>1.8989013178899512</v>
      </c>
    </row>
    <row r="88" spans="1:14" x14ac:dyDescent="0.35">
      <c r="A88" s="25" t="s">
        <v>60</v>
      </c>
      <c r="B88" s="25" t="s">
        <v>16</v>
      </c>
      <c r="C88" t="str">
        <f>'Forshammar-Al2Mg-foitite'!C85</f>
        <v>Al</v>
      </c>
      <c r="D88" s="23">
        <f>'Forshammar-Al2Mg-foitite'!D85</f>
        <v>0.43821748477161149</v>
      </c>
      <c r="F88">
        <f>IF(C$88="Al",J88,N88)</f>
        <v>1.9557655809940182</v>
      </c>
      <c r="H88" s="2">
        <v>0.39</v>
      </c>
      <c r="I88" s="2">
        <v>1.6339999999999999</v>
      </c>
      <c r="J88" s="2">
        <f t="shared" si="6"/>
        <v>1.9557655809940182</v>
      </c>
      <c r="L88">
        <v>0.443</v>
      </c>
      <c r="M88">
        <v>1.6080000000000001</v>
      </c>
      <c r="N88" s="2">
        <f t="shared" si="7"/>
        <v>1.9734926984111545</v>
      </c>
    </row>
    <row r="89" spans="1:14" x14ac:dyDescent="0.35">
      <c r="A89" s="25" t="s">
        <v>60</v>
      </c>
      <c r="B89" s="25" t="s">
        <v>13</v>
      </c>
      <c r="D89" s="23">
        <f>'Forshammar-Al2Mg-foitite'!D86</f>
        <v>0.56530426073901929</v>
      </c>
      <c r="F89">
        <f t="shared" ref="F89:F93" si="14">IF(C$88="Al",J89,N89)</f>
        <v>1.8564525594981183</v>
      </c>
      <c r="H89" s="2">
        <v>0.39</v>
      </c>
      <c r="I89" s="2">
        <v>1.6339999999999999</v>
      </c>
      <c r="J89" s="2">
        <f t="shared" si="6"/>
        <v>1.8564525594981183</v>
      </c>
      <c r="L89">
        <v>0.443</v>
      </c>
      <c r="M89">
        <v>1.6080000000000001</v>
      </c>
      <c r="N89" s="2">
        <f t="shared" si="7"/>
        <v>1.8606832919427347</v>
      </c>
    </row>
    <row r="90" spans="1:14" x14ac:dyDescent="0.35">
      <c r="A90" s="25" t="s">
        <v>60</v>
      </c>
      <c r="B90" s="25" t="s">
        <v>14</v>
      </c>
      <c r="D90" s="23">
        <f>'Forshammar-Al2Mg-foitite'!D87</f>
        <v>0.54854280279231549</v>
      </c>
      <c r="F90">
        <f t="shared" si="14"/>
        <v>1.8681910868285567</v>
      </c>
      <c r="H90" s="2">
        <v>0.39</v>
      </c>
      <c r="I90" s="2">
        <v>1.6339999999999999</v>
      </c>
      <c r="J90" s="2">
        <f t="shared" si="6"/>
        <v>1.8681910868285567</v>
      </c>
      <c r="L90">
        <v>0.443</v>
      </c>
      <c r="M90">
        <v>1.6080000000000001</v>
      </c>
      <c r="N90" s="2">
        <f t="shared" si="7"/>
        <v>1.8740170550385915</v>
      </c>
    </row>
    <row r="91" spans="1:14" x14ac:dyDescent="0.35">
      <c r="A91" s="25" t="s">
        <v>60</v>
      </c>
      <c r="B91" s="25" t="s">
        <v>48</v>
      </c>
      <c r="D91" s="23">
        <f>'Forshammar-Al2Mg-foitite'!D88</f>
        <v>0.47874505158163877</v>
      </c>
      <c r="F91">
        <f t="shared" si="14"/>
        <v>1.9212689591184149</v>
      </c>
      <c r="H91" s="2">
        <v>0.39</v>
      </c>
      <c r="I91" s="2">
        <v>1.6339999999999999</v>
      </c>
      <c r="J91" s="2">
        <f t="shared" si="6"/>
        <v>1.9212689591184149</v>
      </c>
      <c r="L91">
        <v>0.443</v>
      </c>
      <c r="M91">
        <v>1.6080000000000001</v>
      </c>
      <c r="N91" s="2">
        <f t="shared" si="7"/>
        <v>1.9343080740755332</v>
      </c>
    </row>
    <row r="92" spans="1:14" x14ac:dyDescent="0.35">
      <c r="A92" s="25" t="s">
        <v>60</v>
      </c>
      <c r="B92" s="25" t="s">
        <v>31</v>
      </c>
      <c r="D92" s="23">
        <f>'Forshammar-Al2Mg-foitite'!D89</f>
        <v>0.55706713537137553</v>
      </c>
      <c r="F92">
        <f t="shared" si="14"/>
        <v>1.8621771112510455</v>
      </c>
      <c r="H92" s="2">
        <v>0.39</v>
      </c>
      <c r="I92" s="2">
        <v>1.6339999999999999</v>
      </c>
      <c r="J92" s="2">
        <f t="shared" si="6"/>
        <v>1.8621771112510455</v>
      </c>
      <c r="L92">
        <v>0.443</v>
      </c>
      <c r="M92">
        <v>1.6080000000000001</v>
      </c>
      <c r="N92" s="2">
        <f t="shared" si="7"/>
        <v>1.8671857956005469</v>
      </c>
    </row>
    <row r="93" spans="1:14" x14ac:dyDescent="0.35">
      <c r="A93" s="25" t="s">
        <v>60</v>
      </c>
      <c r="B93" s="25" t="s">
        <v>49</v>
      </c>
      <c r="D93" s="23">
        <f>'Forshammar-Al2Mg-foitite'!D90</f>
        <v>0.51857940615180453</v>
      </c>
      <c r="F93">
        <f t="shared" si="14"/>
        <v>1.8900982256818981</v>
      </c>
      <c r="H93" s="2">
        <v>0.39</v>
      </c>
      <c r="I93" s="2">
        <v>1.6339999999999999</v>
      </c>
      <c r="J93" s="2">
        <f t="shared" si="6"/>
        <v>1.8900982256818981</v>
      </c>
      <c r="L93">
        <v>0.443</v>
      </c>
      <c r="M93">
        <v>1.6080000000000001</v>
      </c>
      <c r="N93" s="2">
        <f t="shared" si="7"/>
        <v>1.8989013178899512</v>
      </c>
    </row>
    <row r="94" spans="1:14" x14ac:dyDescent="0.35">
      <c r="A94" s="25" t="s">
        <v>61</v>
      </c>
      <c r="B94" s="25" t="s">
        <v>16</v>
      </c>
      <c r="C94" t="str">
        <f>'Forshammar-Al2Mg-foitite'!C91</f>
        <v>Al</v>
      </c>
      <c r="D94" s="23">
        <f>'Forshammar-Al2Mg-foitite'!D91</f>
        <v>0.43821748477161149</v>
      </c>
      <c r="F94">
        <f>IF(C$94="Al",J94,N94)</f>
        <v>1.9557655809940182</v>
      </c>
      <c r="H94" s="2">
        <v>0.39</v>
      </c>
      <c r="I94" s="2">
        <v>1.6339999999999999</v>
      </c>
      <c r="J94" s="2">
        <f t="shared" si="6"/>
        <v>1.9557655809940182</v>
      </c>
      <c r="L94">
        <v>0.443</v>
      </c>
      <c r="M94">
        <v>1.6080000000000001</v>
      </c>
      <c r="N94" s="2">
        <f t="shared" si="7"/>
        <v>1.9734926984111545</v>
      </c>
    </row>
    <row r="95" spans="1:14" x14ac:dyDescent="0.35">
      <c r="A95" s="25" t="s">
        <v>61</v>
      </c>
      <c r="B95" s="25" t="s">
        <v>13</v>
      </c>
      <c r="D95" s="23">
        <f>'Forshammar-Al2Mg-foitite'!D92</f>
        <v>0.56530426073901929</v>
      </c>
      <c r="F95">
        <f t="shared" ref="F95:F99" si="15">IF(C$94="Al",J95,N95)</f>
        <v>1.8564525594981183</v>
      </c>
      <c r="H95" s="2">
        <v>0.39</v>
      </c>
      <c r="I95" s="2">
        <v>1.6339999999999999</v>
      </c>
      <c r="J95" s="2">
        <f t="shared" si="6"/>
        <v>1.8564525594981183</v>
      </c>
      <c r="L95">
        <v>0.443</v>
      </c>
      <c r="M95">
        <v>1.6080000000000001</v>
      </c>
      <c r="N95" s="2">
        <f t="shared" si="7"/>
        <v>1.8606832919427347</v>
      </c>
    </row>
    <row r="96" spans="1:14" x14ac:dyDescent="0.35">
      <c r="A96" s="25" t="s">
        <v>61</v>
      </c>
      <c r="B96" s="25" t="s">
        <v>14</v>
      </c>
      <c r="D96" s="23">
        <f>'Forshammar-Al2Mg-foitite'!D93</f>
        <v>0.54854280279231549</v>
      </c>
      <c r="F96">
        <f t="shared" si="15"/>
        <v>1.8681910868285567</v>
      </c>
      <c r="H96" s="2">
        <v>0.39</v>
      </c>
      <c r="I96" s="2">
        <v>1.6339999999999999</v>
      </c>
      <c r="J96" s="2">
        <f t="shared" si="6"/>
        <v>1.8681910868285567</v>
      </c>
      <c r="L96">
        <v>0.443</v>
      </c>
      <c r="M96">
        <v>1.6080000000000001</v>
      </c>
      <c r="N96" s="2">
        <f t="shared" si="7"/>
        <v>1.8740170550385915</v>
      </c>
    </row>
    <row r="97" spans="1:14" x14ac:dyDescent="0.35">
      <c r="A97" s="25" t="s">
        <v>61</v>
      </c>
      <c r="B97" s="25" t="s">
        <v>48</v>
      </c>
      <c r="D97" s="23">
        <f>'Forshammar-Al2Mg-foitite'!D94</f>
        <v>0.47874505158163877</v>
      </c>
      <c r="F97">
        <f t="shared" si="15"/>
        <v>1.9212689591184149</v>
      </c>
      <c r="H97" s="2">
        <v>0.39</v>
      </c>
      <c r="I97" s="2">
        <v>1.6339999999999999</v>
      </c>
      <c r="J97" s="2">
        <f t="shared" si="6"/>
        <v>1.9212689591184149</v>
      </c>
      <c r="L97">
        <v>0.443</v>
      </c>
      <c r="M97">
        <v>1.6080000000000001</v>
      </c>
      <c r="N97" s="2">
        <f t="shared" si="7"/>
        <v>1.9343080740755332</v>
      </c>
    </row>
    <row r="98" spans="1:14" x14ac:dyDescent="0.35">
      <c r="A98" s="25" t="s">
        <v>61</v>
      </c>
      <c r="B98" s="25" t="s">
        <v>31</v>
      </c>
      <c r="D98" s="23">
        <f>'Forshammar-Al2Mg-foitite'!D95</f>
        <v>0.55706713537137553</v>
      </c>
      <c r="F98">
        <f t="shared" si="15"/>
        <v>1.8621771112510455</v>
      </c>
      <c r="H98" s="2">
        <v>0.39</v>
      </c>
      <c r="I98" s="2">
        <v>1.6339999999999999</v>
      </c>
      <c r="J98" s="2">
        <f t="shared" si="6"/>
        <v>1.8621771112510455</v>
      </c>
      <c r="L98">
        <v>0.443</v>
      </c>
      <c r="M98">
        <v>1.6080000000000001</v>
      </c>
      <c r="N98" s="2">
        <f t="shared" si="7"/>
        <v>1.8671857956005469</v>
      </c>
    </row>
    <row r="99" spans="1:14" x14ac:dyDescent="0.35">
      <c r="A99" s="25" t="s">
        <v>61</v>
      </c>
      <c r="B99" s="25" t="s">
        <v>49</v>
      </c>
      <c r="D99" s="23">
        <f>'Forshammar-Al2Mg-foitite'!D96</f>
        <v>0.51857940615180453</v>
      </c>
      <c r="F99">
        <f t="shared" si="15"/>
        <v>1.8900982256818981</v>
      </c>
      <c r="H99" s="2">
        <v>0.39</v>
      </c>
      <c r="I99" s="2">
        <v>1.6339999999999999</v>
      </c>
      <c r="J99" s="2">
        <f t="shared" si="6"/>
        <v>1.8900982256818981</v>
      </c>
      <c r="L99">
        <v>0.443</v>
      </c>
      <c r="M99">
        <v>1.6080000000000001</v>
      </c>
      <c r="N99" s="2">
        <f t="shared" si="7"/>
        <v>1.8989013178899512</v>
      </c>
    </row>
    <row r="100" spans="1:14" x14ac:dyDescent="0.35">
      <c r="A100" s="25" t="s">
        <v>62</v>
      </c>
      <c r="B100" s="25" t="s">
        <v>16</v>
      </c>
      <c r="C100" t="str">
        <f>'Forshammar-Al2Mg-foitite'!C97</f>
        <v>Al</v>
      </c>
      <c r="D100" s="23">
        <f>'Forshammar-Al2Mg-foitite'!D97</f>
        <v>0.43821748477161149</v>
      </c>
      <c r="F100">
        <f>IF(C$100="Al",J100,N100)</f>
        <v>1.9557655809940182</v>
      </c>
      <c r="H100" s="2">
        <v>0.39</v>
      </c>
      <c r="I100" s="2">
        <v>1.6339999999999999</v>
      </c>
      <c r="J100" s="2">
        <f t="shared" si="6"/>
        <v>1.9557655809940182</v>
      </c>
      <c r="L100">
        <v>0.443</v>
      </c>
      <c r="M100">
        <v>1.6080000000000001</v>
      </c>
      <c r="N100" s="2">
        <f t="shared" si="7"/>
        <v>1.9734926984111545</v>
      </c>
    </row>
    <row r="101" spans="1:14" x14ac:dyDescent="0.35">
      <c r="A101" s="25" t="s">
        <v>62</v>
      </c>
      <c r="B101" s="25" t="s">
        <v>13</v>
      </c>
      <c r="D101" s="23">
        <f>'Forshammar-Al2Mg-foitite'!D98</f>
        <v>0.56530426073901929</v>
      </c>
      <c r="F101">
        <f t="shared" ref="F101:F105" si="16">IF(C$100="Al",J101,N101)</f>
        <v>1.8564525594981183</v>
      </c>
      <c r="H101" s="2">
        <v>0.39</v>
      </c>
      <c r="I101" s="2">
        <v>1.6339999999999999</v>
      </c>
      <c r="J101" s="2">
        <f t="shared" si="6"/>
        <v>1.8564525594981183</v>
      </c>
      <c r="L101">
        <v>0.443</v>
      </c>
      <c r="M101">
        <v>1.6080000000000001</v>
      </c>
      <c r="N101" s="2">
        <f t="shared" si="7"/>
        <v>1.8606832919427347</v>
      </c>
    </row>
    <row r="102" spans="1:14" x14ac:dyDescent="0.35">
      <c r="A102" s="25" t="s">
        <v>62</v>
      </c>
      <c r="B102" s="25" t="s">
        <v>14</v>
      </c>
      <c r="D102" s="23">
        <f>'Forshammar-Al2Mg-foitite'!D99</f>
        <v>0.54854280279231549</v>
      </c>
      <c r="F102">
        <f t="shared" si="16"/>
        <v>1.8681910868285567</v>
      </c>
      <c r="H102" s="2">
        <v>0.39</v>
      </c>
      <c r="I102" s="2">
        <v>1.6339999999999999</v>
      </c>
      <c r="J102" s="2">
        <f t="shared" si="6"/>
        <v>1.8681910868285567</v>
      </c>
      <c r="L102">
        <v>0.443</v>
      </c>
      <c r="M102">
        <v>1.6080000000000001</v>
      </c>
      <c r="N102" s="2">
        <f t="shared" si="7"/>
        <v>1.8740170550385915</v>
      </c>
    </row>
    <row r="103" spans="1:14" x14ac:dyDescent="0.35">
      <c r="A103" s="25" t="s">
        <v>62</v>
      </c>
      <c r="B103" s="25" t="s">
        <v>48</v>
      </c>
      <c r="D103" s="23">
        <f>'Forshammar-Al2Mg-foitite'!D100</f>
        <v>0.47874505158163877</v>
      </c>
      <c r="F103">
        <f t="shared" si="16"/>
        <v>1.9212689591184149</v>
      </c>
      <c r="H103" s="2">
        <v>0.39</v>
      </c>
      <c r="I103" s="2">
        <v>1.6339999999999999</v>
      </c>
      <c r="J103" s="2">
        <f t="shared" si="6"/>
        <v>1.9212689591184149</v>
      </c>
      <c r="L103">
        <v>0.443</v>
      </c>
      <c r="M103">
        <v>1.6080000000000001</v>
      </c>
      <c r="N103" s="2">
        <f t="shared" si="7"/>
        <v>1.9343080740755332</v>
      </c>
    </row>
    <row r="104" spans="1:14" x14ac:dyDescent="0.35">
      <c r="A104" s="25" t="s">
        <v>62</v>
      </c>
      <c r="B104" s="25" t="s">
        <v>31</v>
      </c>
      <c r="D104" s="23">
        <f>'Forshammar-Al2Mg-foitite'!D101</f>
        <v>0.55706713537137553</v>
      </c>
      <c r="F104">
        <f t="shared" si="16"/>
        <v>1.8621771112510455</v>
      </c>
      <c r="H104" s="2">
        <v>0.39</v>
      </c>
      <c r="I104" s="2">
        <v>1.6339999999999999</v>
      </c>
      <c r="J104" s="2">
        <f t="shared" si="6"/>
        <v>1.8621771112510455</v>
      </c>
      <c r="L104">
        <v>0.443</v>
      </c>
      <c r="M104">
        <v>1.6080000000000001</v>
      </c>
      <c r="N104" s="2">
        <f t="shared" si="7"/>
        <v>1.8671857956005469</v>
      </c>
    </row>
    <row r="105" spans="1:14" x14ac:dyDescent="0.35">
      <c r="A105" s="25" t="s">
        <v>62</v>
      </c>
      <c r="B105" s="25" t="s">
        <v>49</v>
      </c>
      <c r="D105" s="23">
        <f>'Forshammar-Al2Mg-foitite'!D102</f>
        <v>0.51857940615180453</v>
      </c>
      <c r="F105">
        <f t="shared" si="16"/>
        <v>1.8900982256818981</v>
      </c>
      <c r="H105" s="2">
        <v>0.39</v>
      </c>
      <c r="I105" s="2">
        <v>1.6339999999999999</v>
      </c>
      <c r="J105" s="2">
        <f t="shared" si="6"/>
        <v>1.8900982256818981</v>
      </c>
      <c r="L105">
        <v>0.443</v>
      </c>
      <c r="M105">
        <v>1.6080000000000001</v>
      </c>
      <c r="N105" s="2">
        <f t="shared" si="7"/>
        <v>1.8989013178899512</v>
      </c>
    </row>
    <row r="106" spans="1:14" x14ac:dyDescent="0.35">
      <c r="A106" s="25" t="s">
        <v>63</v>
      </c>
      <c r="B106" s="25" t="s">
        <v>16</v>
      </c>
      <c r="C106" t="str">
        <f>'Forshammar-Al2Mg-foitite'!C103</f>
        <v>Al</v>
      </c>
      <c r="D106" s="23">
        <f>'Forshammar-Al2Mg-foitite'!D103</f>
        <v>0.43821748477161149</v>
      </c>
      <c r="F106">
        <f>IF(C$106="Al",J106,N106)</f>
        <v>1.9557655809940182</v>
      </c>
      <c r="H106" s="2">
        <v>0.39</v>
      </c>
      <c r="I106" s="2">
        <v>1.6339999999999999</v>
      </c>
      <c r="J106" s="2">
        <f t="shared" si="6"/>
        <v>1.9557655809940182</v>
      </c>
      <c r="L106">
        <v>0.443</v>
      </c>
      <c r="M106">
        <v>1.6080000000000001</v>
      </c>
      <c r="N106" s="2">
        <f t="shared" si="7"/>
        <v>1.9734926984111545</v>
      </c>
    </row>
    <row r="107" spans="1:14" x14ac:dyDescent="0.35">
      <c r="A107" s="25" t="s">
        <v>63</v>
      </c>
      <c r="B107" s="25" t="s">
        <v>13</v>
      </c>
      <c r="D107" s="23">
        <f>'Forshammar-Al2Mg-foitite'!D104</f>
        <v>0.56530426073901929</v>
      </c>
      <c r="F107">
        <f t="shared" ref="F107:F111" si="17">IF(C$106="Al",J107,N107)</f>
        <v>1.8564525594981183</v>
      </c>
      <c r="H107" s="2">
        <v>0.39</v>
      </c>
      <c r="I107" s="2">
        <v>1.6339999999999999</v>
      </c>
      <c r="J107" s="2">
        <f t="shared" si="6"/>
        <v>1.8564525594981183</v>
      </c>
      <c r="L107">
        <v>0.443</v>
      </c>
      <c r="M107">
        <v>1.6080000000000001</v>
      </c>
      <c r="N107" s="2">
        <f t="shared" si="7"/>
        <v>1.8606832919427347</v>
      </c>
    </row>
    <row r="108" spans="1:14" x14ac:dyDescent="0.35">
      <c r="A108" s="25" t="s">
        <v>63</v>
      </c>
      <c r="B108" s="25" t="s">
        <v>14</v>
      </c>
      <c r="D108" s="23">
        <f>'Forshammar-Al2Mg-foitite'!D105</f>
        <v>0.54854280279231549</v>
      </c>
      <c r="F108">
        <f t="shared" si="17"/>
        <v>1.8681910868285567</v>
      </c>
      <c r="H108" s="2">
        <v>0.39</v>
      </c>
      <c r="I108" s="2">
        <v>1.6339999999999999</v>
      </c>
      <c r="J108" s="2">
        <f t="shared" si="6"/>
        <v>1.8681910868285567</v>
      </c>
      <c r="L108">
        <v>0.443</v>
      </c>
      <c r="M108">
        <v>1.6080000000000001</v>
      </c>
      <c r="N108" s="2">
        <f t="shared" si="7"/>
        <v>1.8740170550385915</v>
      </c>
    </row>
    <row r="109" spans="1:14" x14ac:dyDescent="0.35">
      <c r="A109" s="25" t="s">
        <v>63</v>
      </c>
      <c r="B109" s="25" t="s">
        <v>48</v>
      </c>
      <c r="D109" s="23">
        <f>'Forshammar-Al2Mg-foitite'!D106</f>
        <v>0.47874505158163877</v>
      </c>
      <c r="F109">
        <f t="shared" si="17"/>
        <v>1.9212689591184149</v>
      </c>
      <c r="H109" s="2">
        <v>0.39</v>
      </c>
      <c r="I109" s="2">
        <v>1.6339999999999999</v>
      </c>
      <c r="J109" s="2">
        <f t="shared" si="6"/>
        <v>1.9212689591184149</v>
      </c>
      <c r="L109">
        <v>0.443</v>
      </c>
      <c r="M109">
        <v>1.6080000000000001</v>
      </c>
      <c r="N109" s="2">
        <f t="shared" si="7"/>
        <v>1.9343080740755332</v>
      </c>
    </row>
    <row r="110" spans="1:14" x14ac:dyDescent="0.35">
      <c r="A110" s="25" t="s">
        <v>63</v>
      </c>
      <c r="B110" s="25" t="s">
        <v>31</v>
      </c>
      <c r="D110" s="23">
        <f>'Forshammar-Al2Mg-foitite'!D107</f>
        <v>0.55706713537137553</v>
      </c>
      <c r="F110">
        <f t="shared" si="17"/>
        <v>1.8621771112510455</v>
      </c>
      <c r="H110" s="2">
        <v>0.39</v>
      </c>
      <c r="I110" s="2">
        <v>1.6339999999999999</v>
      </c>
      <c r="J110" s="2">
        <f t="shared" si="6"/>
        <v>1.8621771112510455</v>
      </c>
      <c r="L110">
        <v>0.443</v>
      </c>
      <c r="M110">
        <v>1.6080000000000001</v>
      </c>
      <c r="N110" s="2">
        <f t="shared" si="7"/>
        <v>1.8671857956005469</v>
      </c>
    </row>
    <row r="111" spans="1:14" x14ac:dyDescent="0.35">
      <c r="A111" s="25" t="s">
        <v>63</v>
      </c>
      <c r="B111" s="25" t="s">
        <v>49</v>
      </c>
      <c r="D111" s="23">
        <f>'Forshammar-Al2Mg-foitite'!D108</f>
        <v>0.51857940615180453</v>
      </c>
      <c r="F111">
        <f t="shared" si="17"/>
        <v>1.8900982256818981</v>
      </c>
      <c r="H111" s="2">
        <v>0.39</v>
      </c>
      <c r="I111" s="2">
        <v>1.6339999999999999</v>
      </c>
      <c r="J111" s="2">
        <f t="shared" ref="J111:J153" si="18">I111-(H111*LN(D111))</f>
        <v>1.8900982256818981</v>
      </c>
      <c r="L111">
        <v>0.443</v>
      </c>
      <c r="M111">
        <v>1.6080000000000001</v>
      </c>
      <c r="N111" s="2">
        <f t="shared" ref="N111:N153" si="19">M111-(L111*LN(D111))</f>
        <v>1.8989013178899512</v>
      </c>
    </row>
    <row r="112" spans="1:14" x14ac:dyDescent="0.35">
      <c r="A112" s="25" t="s">
        <v>64</v>
      </c>
      <c r="B112" s="25" t="s">
        <v>16</v>
      </c>
      <c r="C112" t="str">
        <f>'Forshammar-Al2Mg-foitite'!C109</f>
        <v>Al</v>
      </c>
      <c r="D112" s="23">
        <f>'Forshammar-Al2Mg-foitite'!D109</f>
        <v>0.43821748477161149</v>
      </c>
      <c r="F112">
        <f>IF(C$112="Al",J112,N112)</f>
        <v>1.9557655809940182</v>
      </c>
      <c r="H112" s="2">
        <v>0.39</v>
      </c>
      <c r="I112" s="2">
        <v>1.6339999999999999</v>
      </c>
      <c r="J112" s="2">
        <f t="shared" si="18"/>
        <v>1.9557655809940182</v>
      </c>
      <c r="L112">
        <v>0.443</v>
      </c>
      <c r="M112">
        <v>1.6080000000000001</v>
      </c>
      <c r="N112" s="2">
        <f t="shared" si="19"/>
        <v>1.9734926984111545</v>
      </c>
    </row>
    <row r="113" spans="1:14" x14ac:dyDescent="0.35">
      <c r="A113" s="25" t="s">
        <v>64</v>
      </c>
      <c r="B113" s="25" t="s">
        <v>13</v>
      </c>
      <c r="D113" s="23">
        <f>'Forshammar-Al2Mg-foitite'!D110</f>
        <v>0.56530426073901929</v>
      </c>
      <c r="F113">
        <f t="shared" ref="F113:F117" si="20">IF(C$112="Al",J113,N113)</f>
        <v>1.8564525594981183</v>
      </c>
      <c r="H113" s="2">
        <v>0.39</v>
      </c>
      <c r="I113" s="2">
        <v>1.6339999999999999</v>
      </c>
      <c r="J113" s="2">
        <f t="shared" si="18"/>
        <v>1.8564525594981183</v>
      </c>
      <c r="L113">
        <v>0.443</v>
      </c>
      <c r="M113">
        <v>1.6080000000000001</v>
      </c>
      <c r="N113" s="2">
        <f t="shared" si="19"/>
        <v>1.8606832919427347</v>
      </c>
    </row>
    <row r="114" spans="1:14" x14ac:dyDescent="0.35">
      <c r="A114" s="25" t="s">
        <v>64</v>
      </c>
      <c r="B114" s="25" t="s">
        <v>14</v>
      </c>
      <c r="D114" s="23">
        <f>'Forshammar-Al2Mg-foitite'!D111</f>
        <v>0.54854280279231549</v>
      </c>
      <c r="F114">
        <f t="shared" si="20"/>
        <v>1.8681910868285567</v>
      </c>
      <c r="H114" s="2">
        <v>0.39</v>
      </c>
      <c r="I114" s="2">
        <v>1.6339999999999999</v>
      </c>
      <c r="J114" s="2">
        <f t="shared" si="18"/>
        <v>1.8681910868285567</v>
      </c>
      <c r="L114">
        <v>0.443</v>
      </c>
      <c r="M114">
        <v>1.6080000000000001</v>
      </c>
      <c r="N114" s="2">
        <f t="shared" si="19"/>
        <v>1.8740170550385915</v>
      </c>
    </row>
    <row r="115" spans="1:14" x14ac:dyDescent="0.35">
      <c r="A115" s="25" t="s">
        <v>64</v>
      </c>
      <c r="B115" s="25" t="s">
        <v>48</v>
      </c>
      <c r="D115" s="23">
        <f>'Forshammar-Al2Mg-foitite'!D112</f>
        <v>0.47874505158163877</v>
      </c>
      <c r="F115">
        <f t="shared" si="20"/>
        <v>1.9212689591184149</v>
      </c>
      <c r="H115" s="2">
        <v>0.39</v>
      </c>
      <c r="I115" s="2">
        <v>1.6339999999999999</v>
      </c>
      <c r="J115" s="2">
        <f t="shared" si="18"/>
        <v>1.9212689591184149</v>
      </c>
      <c r="L115">
        <v>0.443</v>
      </c>
      <c r="M115">
        <v>1.6080000000000001</v>
      </c>
      <c r="N115" s="2">
        <f t="shared" si="19"/>
        <v>1.9343080740755332</v>
      </c>
    </row>
    <row r="116" spans="1:14" x14ac:dyDescent="0.35">
      <c r="A116" s="25" t="s">
        <v>64</v>
      </c>
      <c r="B116" s="25" t="s">
        <v>31</v>
      </c>
      <c r="D116" s="23">
        <f>'Forshammar-Al2Mg-foitite'!D113</f>
        <v>0.55706713537137553</v>
      </c>
      <c r="F116">
        <f t="shared" si="20"/>
        <v>1.8621771112510455</v>
      </c>
      <c r="H116" s="2">
        <v>0.39</v>
      </c>
      <c r="I116" s="2">
        <v>1.6339999999999999</v>
      </c>
      <c r="J116" s="2">
        <f t="shared" si="18"/>
        <v>1.8621771112510455</v>
      </c>
      <c r="L116">
        <v>0.443</v>
      </c>
      <c r="M116">
        <v>1.6080000000000001</v>
      </c>
      <c r="N116" s="2">
        <f t="shared" si="19"/>
        <v>1.8671857956005469</v>
      </c>
    </row>
    <row r="117" spans="1:14" x14ac:dyDescent="0.35">
      <c r="A117" s="25" t="s">
        <v>64</v>
      </c>
      <c r="B117" s="25" t="s">
        <v>49</v>
      </c>
      <c r="D117" s="23">
        <f>'Forshammar-Al2Mg-foitite'!D114</f>
        <v>0.51857940615180453</v>
      </c>
      <c r="F117">
        <f t="shared" si="20"/>
        <v>1.8900982256818981</v>
      </c>
      <c r="H117" s="2">
        <v>0.39</v>
      </c>
      <c r="I117" s="2">
        <v>1.6339999999999999</v>
      </c>
      <c r="J117" s="2">
        <f t="shared" si="18"/>
        <v>1.8900982256818981</v>
      </c>
      <c r="L117">
        <v>0.443</v>
      </c>
      <c r="M117">
        <v>1.6080000000000001</v>
      </c>
      <c r="N117" s="2">
        <f t="shared" si="19"/>
        <v>1.8989013178899512</v>
      </c>
    </row>
    <row r="118" spans="1:14" x14ac:dyDescent="0.35">
      <c r="A118" s="25" t="s">
        <v>65</v>
      </c>
      <c r="B118" s="25" t="s">
        <v>16</v>
      </c>
      <c r="C118" t="str">
        <f>'Forshammar-Al2Mg-foitite'!C115</f>
        <v>Al</v>
      </c>
      <c r="D118" s="23">
        <f>'Forshammar-Al2Mg-foitite'!D115</f>
        <v>0.43821748477161149</v>
      </c>
      <c r="F118">
        <f>IF(C$118="Al",J118,N118)</f>
        <v>1.9557655809940182</v>
      </c>
      <c r="H118" s="2">
        <v>0.39</v>
      </c>
      <c r="I118" s="2">
        <v>1.6339999999999999</v>
      </c>
      <c r="J118" s="2">
        <f t="shared" si="18"/>
        <v>1.9557655809940182</v>
      </c>
      <c r="L118">
        <v>0.443</v>
      </c>
      <c r="M118">
        <v>1.6080000000000001</v>
      </c>
      <c r="N118" s="2">
        <f t="shared" si="19"/>
        <v>1.9734926984111545</v>
      </c>
    </row>
    <row r="119" spans="1:14" x14ac:dyDescent="0.35">
      <c r="A119" s="25" t="s">
        <v>65</v>
      </c>
      <c r="B119" s="25" t="s">
        <v>13</v>
      </c>
      <c r="D119" s="23">
        <f>'Forshammar-Al2Mg-foitite'!D116</f>
        <v>0.56530426073901929</v>
      </c>
      <c r="F119">
        <f t="shared" ref="F119:F123" si="21">IF(C$118="Al",J119,N119)</f>
        <v>1.8564525594981183</v>
      </c>
      <c r="H119" s="2">
        <v>0.39</v>
      </c>
      <c r="I119" s="2">
        <v>1.6339999999999999</v>
      </c>
      <c r="J119" s="2">
        <f t="shared" si="18"/>
        <v>1.8564525594981183</v>
      </c>
      <c r="L119">
        <v>0.443</v>
      </c>
      <c r="M119">
        <v>1.6080000000000001</v>
      </c>
      <c r="N119" s="2">
        <f t="shared" si="19"/>
        <v>1.8606832919427347</v>
      </c>
    </row>
    <row r="120" spans="1:14" x14ac:dyDescent="0.35">
      <c r="A120" s="25" t="s">
        <v>65</v>
      </c>
      <c r="B120" s="25" t="s">
        <v>14</v>
      </c>
      <c r="D120" s="23">
        <f>'Forshammar-Al2Mg-foitite'!D117</f>
        <v>0.54854280279231549</v>
      </c>
      <c r="F120">
        <f t="shared" si="21"/>
        <v>1.8681910868285567</v>
      </c>
      <c r="H120" s="2">
        <v>0.39</v>
      </c>
      <c r="I120" s="2">
        <v>1.6339999999999999</v>
      </c>
      <c r="J120" s="2">
        <f t="shared" si="18"/>
        <v>1.8681910868285567</v>
      </c>
      <c r="L120">
        <v>0.443</v>
      </c>
      <c r="M120">
        <v>1.6080000000000001</v>
      </c>
      <c r="N120" s="2">
        <f t="shared" si="19"/>
        <v>1.8740170550385915</v>
      </c>
    </row>
    <row r="121" spans="1:14" x14ac:dyDescent="0.35">
      <c r="A121" s="25" t="s">
        <v>65</v>
      </c>
      <c r="B121" s="25" t="s">
        <v>48</v>
      </c>
      <c r="D121" s="23">
        <f>'Forshammar-Al2Mg-foitite'!D118</f>
        <v>0.47874505158163877</v>
      </c>
      <c r="F121">
        <f t="shared" si="21"/>
        <v>1.9212689591184149</v>
      </c>
      <c r="H121" s="2">
        <v>0.39</v>
      </c>
      <c r="I121" s="2">
        <v>1.6339999999999999</v>
      </c>
      <c r="J121" s="2">
        <f t="shared" si="18"/>
        <v>1.9212689591184149</v>
      </c>
      <c r="L121">
        <v>0.443</v>
      </c>
      <c r="M121">
        <v>1.6080000000000001</v>
      </c>
      <c r="N121" s="2">
        <f t="shared" si="19"/>
        <v>1.9343080740755332</v>
      </c>
    </row>
    <row r="122" spans="1:14" x14ac:dyDescent="0.35">
      <c r="A122" s="25" t="s">
        <v>65</v>
      </c>
      <c r="B122" s="25" t="s">
        <v>31</v>
      </c>
      <c r="D122" s="23">
        <f>'Forshammar-Al2Mg-foitite'!D119</f>
        <v>0.55706713537137553</v>
      </c>
      <c r="F122">
        <f t="shared" si="21"/>
        <v>1.8621771112510455</v>
      </c>
      <c r="H122" s="2">
        <v>0.39</v>
      </c>
      <c r="I122" s="2">
        <v>1.6339999999999999</v>
      </c>
      <c r="J122" s="2">
        <f t="shared" si="18"/>
        <v>1.8621771112510455</v>
      </c>
      <c r="L122">
        <v>0.443</v>
      </c>
      <c r="M122">
        <v>1.6080000000000001</v>
      </c>
      <c r="N122" s="2">
        <f t="shared" si="19"/>
        <v>1.8671857956005469</v>
      </c>
    </row>
    <row r="123" spans="1:14" x14ac:dyDescent="0.35">
      <c r="A123" s="25" t="s">
        <v>65</v>
      </c>
      <c r="B123" s="25" t="s">
        <v>49</v>
      </c>
      <c r="D123" s="23">
        <f>'Forshammar-Al2Mg-foitite'!D120</f>
        <v>0.51857940615180453</v>
      </c>
      <c r="F123">
        <f t="shared" si="21"/>
        <v>1.8900982256818981</v>
      </c>
      <c r="H123" s="2">
        <v>0.39</v>
      </c>
      <c r="I123" s="2">
        <v>1.6339999999999999</v>
      </c>
      <c r="J123" s="2">
        <f t="shared" si="18"/>
        <v>1.8900982256818981</v>
      </c>
      <c r="L123">
        <v>0.443</v>
      </c>
      <c r="M123">
        <v>1.6080000000000001</v>
      </c>
      <c r="N123" s="2">
        <f t="shared" si="19"/>
        <v>1.8989013178899512</v>
      </c>
    </row>
    <row r="124" spans="1:14" x14ac:dyDescent="0.35">
      <c r="A124" s="25" t="s">
        <v>66</v>
      </c>
      <c r="B124" s="25" t="s">
        <v>16</v>
      </c>
      <c r="C124" t="str">
        <f>'Forshammar-Al2Mg-foitite'!C121</f>
        <v>Al</v>
      </c>
      <c r="D124" s="23">
        <f>'Forshammar-Al2Mg-foitite'!D121</f>
        <v>0.43821748477161149</v>
      </c>
      <c r="F124">
        <f>IF(C$124="Al",J124,N124)</f>
        <v>1.9557655809940182</v>
      </c>
      <c r="H124" s="2">
        <v>0.39</v>
      </c>
      <c r="I124" s="2">
        <v>1.6339999999999999</v>
      </c>
      <c r="J124" s="2">
        <f t="shared" si="18"/>
        <v>1.9557655809940182</v>
      </c>
      <c r="L124">
        <v>0.443</v>
      </c>
      <c r="M124">
        <v>1.6080000000000001</v>
      </c>
      <c r="N124" s="2">
        <f t="shared" si="19"/>
        <v>1.9734926984111545</v>
      </c>
    </row>
    <row r="125" spans="1:14" x14ac:dyDescent="0.35">
      <c r="A125" s="25" t="s">
        <v>66</v>
      </c>
      <c r="B125" s="25" t="s">
        <v>13</v>
      </c>
      <c r="D125" s="23">
        <f>'Forshammar-Al2Mg-foitite'!D122</f>
        <v>0.56530426073901929</v>
      </c>
      <c r="F125">
        <f t="shared" ref="F125:F129" si="22">IF(C$124="Al",J125,N125)</f>
        <v>1.8564525594981183</v>
      </c>
      <c r="H125" s="2">
        <v>0.39</v>
      </c>
      <c r="I125" s="2">
        <v>1.6339999999999999</v>
      </c>
      <c r="J125" s="2">
        <f t="shared" si="18"/>
        <v>1.8564525594981183</v>
      </c>
      <c r="L125">
        <v>0.443</v>
      </c>
      <c r="M125">
        <v>1.6080000000000001</v>
      </c>
      <c r="N125" s="2">
        <f t="shared" si="19"/>
        <v>1.8606832919427347</v>
      </c>
    </row>
    <row r="126" spans="1:14" x14ac:dyDescent="0.35">
      <c r="A126" s="25" t="s">
        <v>66</v>
      </c>
      <c r="B126" s="25" t="s">
        <v>14</v>
      </c>
      <c r="D126" s="23">
        <f>'Forshammar-Al2Mg-foitite'!D123</f>
        <v>0.54854280279231549</v>
      </c>
      <c r="F126">
        <f t="shared" si="22"/>
        <v>1.8681910868285567</v>
      </c>
      <c r="H126" s="2">
        <v>0.39</v>
      </c>
      <c r="I126" s="2">
        <v>1.6339999999999999</v>
      </c>
      <c r="J126" s="2">
        <f t="shared" si="18"/>
        <v>1.8681910868285567</v>
      </c>
      <c r="L126">
        <v>0.443</v>
      </c>
      <c r="M126">
        <v>1.6080000000000001</v>
      </c>
      <c r="N126" s="2">
        <f t="shared" si="19"/>
        <v>1.8740170550385915</v>
      </c>
    </row>
    <row r="127" spans="1:14" x14ac:dyDescent="0.35">
      <c r="A127" s="25" t="s">
        <v>66</v>
      </c>
      <c r="B127" s="25" t="s">
        <v>48</v>
      </c>
      <c r="D127" s="23">
        <f>'Forshammar-Al2Mg-foitite'!D124</f>
        <v>0.47874505158163877</v>
      </c>
      <c r="F127">
        <f t="shared" si="22"/>
        <v>1.9212689591184149</v>
      </c>
      <c r="H127" s="2">
        <v>0.39</v>
      </c>
      <c r="I127" s="2">
        <v>1.6339999999999999</v>
      </c>
      <c r="J127" s="2">
        <f t="shared" si="18"/>
        <v>1.9212689591184149</v>
      </c>
      <c r="L127">
        <v>0.443</v>
      </c>
      <c r="M127">
        <v>1.6080000000000001</v>
      </c>
      <c r="N127" s="2">
        <f t="shared" si="19"/>
        <v>1.9343080740755332</v>
      </c>
    </row>
    <row r="128" spans="1:14" x14ac:dyDescent="0.35">
      <c r="A128" s="25" t="s">
        <v>66</v>
      </c>
      <c r="B128" s="25" t="s">
        <v>31</v>
      </c>
      <c r="D128" s="23">
        <f>'Forshammar-Al2Mg-foitite'!D125</f>
        <v>0.55706713537137553</v>
      </c>
      <c r="F128">
        <f t="shared" si="22"/>
        <v>1.8621771112510455</v>
      </c>
      <c r="H128" s="2">
        <v>0.39</v>
      </c>
      <c r="I128" s="2">
        <v>1.6339999999999999</v>
      </c>
      <c r="J128" s="2">
        <f t="shared" si="18"/>
        <v>1.8621771112510455</v>
      </c>
      <c r="L128">
        <v>0.443</v>
      </c>
      <c r="M128">
        <v>1.6080000000000001</v>
      </c>
      <c r="N128" s="2">
        <f t="shared" si="19"/>
        <v>1.8671857956005469</v>
      </c>
    </row>
    <row r="129" spans="1:14" x14ac:dyDescent="0.35">
      <c r="A129" s="25" t="s">
        <v>66</v>
      </c>
      <c r="B129" s="25" t="s">
        <v>49</v>
      </c>
      <c r="D129" s="23">
        <f>'Forshammar-Al2Mg-foitite'!D126</f>
        <v>0.51857940615180453</v>
      </c>
      <c r="F129">
        <f t="shared" si="22"/>
        <v>1.8900982256818981</v>
      </c>
      <c r="H129" s="2">
        <v>0.39</v>
      </c>
      <c r="I129" s="2">
        <v>1.6339999999999999</v>
      </c>
      <c r="J129" s="2">
        <f t="shared" si="18"/>
        <v>1.8900982256818981</v>
      </c>
      <c r="L129">
        <v>0.443</v>
      </c>
      <c r="M129">
        <v>1.6080000000000001</v>
      </c>
      <c r="N129" s="2">
        <f t="shared" si="19"/>
        <v>1.8989013178899512</v>
      </c>
    </row>
    <row r="130" spans="1:14" x14ac:dyDescent="0.35">
      <c r="A130" s="25" t="s">
        <v>67</v>
      </c>
      <c r="B130" s="25" t="s">
        <v>16</v>
      </c>
      <c r="C130" t="str">
        <f>'Forshammar-Al2Mg-foitite'!C127</f>
        <v>Al</v>
      </c>
      <c r="D130" s="23">
        <f>'Forshammar-Al2Mg-foitite'!D127</f>
        <v>0.43821748477161149</v>
      </c>
      <c r="F130">
        <f>IF(C$130="Al",J130,N130)</f>
        <v>1.9557655809940182</v>
      </c>
      <c r="H130" s="2">
        <v>0.39</v>
      </c>
      <c r="I130" s="2">
        <v>1.6339999999999999</v>
      </c>
      <c r="J130" s="2">
        <f t="shared" si="18"/>
        <v>1.9557655809940182</v>
      </c>
      <c r="L130">
        <v>0.443</v>
      </c>
      <c r="M130">
        <v>1.6080000000000001</v>
      </c>
      <c r="N130" s="2">
        <f t="shared" si="19"/>
        <v>1.9734926984111545</v>
      </c>
    </row>
    <row r="131" spans="1:14" x14ac:dyDescent="0.35">
      <c r="A131" s="25" t="s">
        <v>67</v>
      </c>
      <c r="B131" s="25" t="s">
        <v>13</v>
      </c>
      <c r="D131" s="23">
        <f>'Forshammar-Al2Mg-foitite'!D128</f>
        <v>0.56530426073901929</v>
      </c>
      <c r="F131">
        <f t="shared" ref="F131:F135" si="23">IF(C$130="Al",J131,N131)</f>
        <v>1.8564525594981183</v>
      </c>
      <c r="H131" s="2">
        <v>0.39</v>
      </c>
      <c r="I131" s="2">
        <v>1.6339999999999999</v>
      </c>
      <c r="J131" s="2">
        <f t="shared" si="18"/>
        <v>1.8564525594981183</v>
      </c>
      <c r="L131">
        <v>0.443</v>
      </c>
      <c r="M131">
        <v>1.6080000000000001</v>
      </c>
      <c r="N131" s="2">
        <f t="shared" si="19"/>
        <v>1.8606832919427347</v>
      </c>
    </row>
    <row r="132" spans="1:14" x14ac:dyDescent="0.35">
      <c r="A132" s="25" t="s">
        <v>67</v>
      </c>
      <c r="B132" s="25" t="s">
        <v>14</v>
      </c>
      <c r="D132" s="23">
        <f>'Forshammar-Al2Mg-foitite'!D129</f>
        <v>0.54854280279231549</v>
      </c>
      <c r="F132">
        <f t="shared" si="23"/>
        <v>1.8681910868285567</v>
      </c>
      <c r="H132" s="2">
        <v>0.39</v>
      </c>
      <c r="I132" s="2">
        <v>1.6339999999999999</v>
      </c>
      <c r="J132" s="2">
        <f t="shared" si="18"/>
        <v>1.8681910868285567</v>
      </c>
      <c r="L132">
        <v>0.443</v>
      </c>
      <c r="M132">
        <v>1.6080000000000001</v>
      </c>
      <c r="N132" s="2">
        <f t="shared" si="19"/>
        <v>1.8740170550385915</v>
      </c>
    </row>
    <row r="133" spans="1:14" x14ac:dyDescent="0.35">
      <c r="A133" s="25" t="s">
        <v>67</v>
      </c>
      <c r="B133" s="25" t="s">
        <v>48</v>
      </c>
      <c r="D133" s="23">
        <f>'Forshammar-Al2Mg-foitite'!D130</f>
        <v>0.47874505158163877</v>
      </c>
      <c r="F133">
        <f t="shared" si="23"/>
        <v>1.9212689591184149</v>
      </c>
      <c r="H133" s="2">
        <v>0.39</v>
      </c>
      <c r="I133" s="2">
        <v>1.6339999999999999</v>
      </c>
      <c r="J133" s="2">
        <f t="shared" si="18"/>
        <v>1.9212689591184149</v>
      </c>
      <c r="L133">
        <v>0.443</v>
      </c>
      <c r="M133">
        <v>1.6080000000000001</v>
      </c>
      <c r="N133" s="2">
        <f t="shared" si="19"/>
        <v>1.9343080740755332</v>
      </c>
    </row>
    <row r="134" spans="1:14" x14ac:dyDescent="0.35">
      <c r="A134" s="25" t="s">
        <v>67</v>
      </c>
      <c r="B134" s="25" t="s">
        <v>31</v>
      </c>
      <c r="D134" s="23">
        <f>'Forshammar-Al2Mg-foitite'!D131</f>
        <v>0.55706713537137553</v>
      </c>
      <c r="F134">
        <f t="shared" si="23"/>
        <v>1.8621771112510455</v>
      </c>
      <c r="H134" s="2">
        <v>0.39</v>
      </c>
      <c r="I134" s="2">
        <v>1.6339999999999999</v>
      </c>
      <c r="J134" s="2">
        <f t="shared" si="18"/>
        <v>1.8621771112510455</v>
      </c>
      <c r="L134">
        <v>0.443</v>
      </c>
      <c r="M134">
        <v>1.6080000000000001</v>
      </c>
      <c r="N134" s="2">
        <f t="shared" si="19"/>
        <v>1.8671857956005469</v>
      </c>
    </row>
    <row r="135" spans="1:14" x14ac:dyDescent="0.35">
      <c r="A135" s="25" t="s">
        <v>67</v>
      </c>
      <c r="B135" s="25" t="s">
        <v>49</v>
      </c>
      <c r="D135" s="23">
        <f>'Forshammar-Al2Mg-foitite'!D132</f>
        <v>0.51857940615180453</v>
      </c>
      <c r="F135">
        <f t="shared" si="23"/>
        <v>1.8900982256818981</v>
      </c>
      <c r="H135" s="2">
        <v>0.39</v>
      </c>
      <c r="I135" s="2">
        <v>1.6339999999999999</v>
      </c>
      <c r="J135" s="2">
        <f t="shared" si="18"/>
        <v>1.8900982256818981</v>
      </c>
      <c r="L135">
        <v>0.443</v>
      </c>
      <c r="M135">
        <v>1.6080000000000001</v>
      </c>
      <c r="N135" s="2">
        <f t="shared" si="19"/>
        <v>1.8989013178899512</v>
      </c>
    </row>
    <row r="136" spans="1:14" x14ac:dyDescent="0.35">
      <c r="A136" s="25" t="s">
        <v>68</v>
      </c>
      <c r="B136" s="25" t="s">
        <v>16</v>
      </c>
      <c r="C136" t="str">
        <f>'Forshammar-Al2Mg-foitite'!C133</f>
        <v>Al</v>
      </c>
      <c r="D136" s="23">
        <f>'Forshammar-Al2Mg-foitite'!D133</f>
        <v>0.43821748477161149</v>
      </c>
      <c r="F136">
        <f>IF(C$136="Al",J136,N136)</f>
        <v>1.9557655809940182</v>
      </c>
      <c r="H136" s="2">
        <v>0.39</v>
      </c>
      <c r="I136" s="2">
        <v>1.6339999999999999</v>
      </c>
      <c r="J136" s="2">
        <f t="shared" si="18"/>
        <v>1.9557655809940182</v>
      </c>
      <c r="L136">
        <v>0.443</v>
      </c>
      <c r="M136">
        <v>1.6080000000000001</v>
      </c>
      <c r="N136" s="2">
        <f t="shared" si="19"/>
        <v>1.9734926984111545</v>
      </c>
    </row>
    <row r="137" spans="1:14" x14ac:dyDescent="0.35">
      <c r="A137" s="25" t="s">
        <v>68</v>
      </c>
      <c r="B137" s="25" t="s">
        <v>13</v>
      </c>
      <c r="D137" s="23">
        <f>'Forshammar-Al2Mg-foitite'!D134</f>
        <v>0.56530426073901929</v>
      </c>
      <c r="F137">
        <f t="shared" ref="F137:F141" si="24">IF(C$136="Al",J137,N137)</f>
        <v>1.8564525594981183</v>
      </c>
      <c r="H137" s="2">
        <v>0.39</v>
      </c>
      <c r="I137" s="2">
        <v>1.6339999999999999</v>
      </c>
      <c r="J137" s="2">
        <f t="shared" si="18"/>
        <v>1.8564525594981183</v>
      </c>
      <c r="L137">
        <v>0.443</v>
      </c>
      <c r="M137">
        <v>1.6080000000000001</v>
      </c>
      <c r="N137" s="2">
        <f t="shared" si="19"/>
        <v>1.8606832919427347</v>
      </c>
    </row>
    <row r="138" spans="1:14" x14ac:dyDescent="0.35">
      <c r="A138" s="25" t="s">
        <v>68</v>
      </c>
      <c r="B138" s="25" t="s">
        <v>14</v>
      </c>
      <c r="D138" s="23">
        <f>'Forshammar-Al2Mg-foitite'!D135</f>
        <v>0.54854280279231549</v>
      </c>
      <c r="F138">
        <f t="shared" si="24"/>
        <v>1.8681910868285567</v>
      </c>
      <c r="H138" s="2">
        <v>0.39</v>
      </c>
      <c r="I138" s="2">
        <v>1.6339999999999999</v>
      </c>
      <c r="J138" s="2">
        <f t="shared" si="18"/>
        <v>1.8681910868285567</v>
      </c>
      <c r="L138">
        <v>0.443</v>
      </c>
      <c r="M138">
        <v>1.6080000000000001</v>
      </c>
      <c r="N138" s="2">
        <f t="shared" si="19"/>
        <v>1.8740170550385915</v>
      </c>
    </row>
    <row r="139" spans="1:14" x14ac:dyDescent="0.35">
      <c r="A139" s="25" t="s">
        <v>68</v>
      </c>
      <c r="B139" s="25" t="s">
        <v>48</v>
      </c>
      <c r="D139" s="23">
        <f>'Forshammar-Al2Mg-foitite'!D136</f>
        <v>0.47874505158163877</v>
      </c>
      <c r="F139">
        <f t="shared" si="24"/>
        <v>1.9212689591184149</v>
      </c>
      <c r="H139" s="2">
        <v>0.39</v>
      </c>
      <c r="I139" s="2">
        <v>1.6339999999999999</v>
      </c>
      <c r="J139" s="2">
        <f t="shared" si="18"/>
        <v>1.9212689591184149</v>
      </c>
      <c r="L139">
        <v>0.443</v>
      </c>
      <c r="M139">
        <v>1.6080000000000001</v>
      </c>
      <c r="N139" s="2">
        <f t="shared" si="19"/>
        <v>1.9343080740755332</v>
      </c>
    </row>
    <row r="140" spans="1:14" x14ac:dyDescent="0.35">
      <c r="A140" s="25" t="s">
        <v>68</v>
      </c>
      <c r="B140" s="25" t="s">
        <v>31</v>
      </c>
      <c r="D140" s="23">
        <f>'Forshammar-Al2Mg-foitite'!D137</f>
        <v>0.55706713537137553</v>
      </c>
      <c r="F140">
        <f t="shared" si="24"/>
        <v>1.8621771112510455</v>
      </c>
      <c r="H140" s="2">
        <v>0.39</v>
      </c>
      <c r="I140" s="2">
        <v>1.6339999999999999</v>
      </c>
      <c r="J140" s="2">
        <f t="shared" si="18"/>
        <v>1.8621771112510455</v>
      </c>
      <c r="L140">
        <v>0.443</v>
      </c>
      <c r="M140">
        <v>1.6080000000000001</v>
      </c>
      <c r="N140" s="2">
        <f t="shared" si="19"/>
        <v>1.8671857956005469</v>
      </c>
    </row>
    <row r="141" spans="1:14" x14ac:dyDescent="0.35">
      <c r="A141" s="25" t="s">
        <v>68</v>
      </c>
      <c r="B141" s="25" t="s">
        <v>49</v>
      </c>
      <c r="D141" s="23">
        <f>'Forshammar-Al2Mg-foitite'!D138</f>
        <v>0.51857940615180453</v>
      </c>
      <c r="F141">
        <f t="shared" si="24"/>
        <v>1.8900982256818981</v>
      </c>
      <c r="H141" s="2">
        <v>0.39</v>
      </c>
      <c r="I141" s="2">
        <v>1.6339999999999999</v>
      </c>
      <c r="J141" s="2">
        <f t="shared" si="18"/>
        <v>1.8900982256818981</v>
      </c>
      <c r="L141">
        <v>0.443</v>
      </c>
      <c r="M141">
        <v>1.6080000000000001</v>
      </c>
      <c r="N141" s="2">
        <f t="shared" si="19"/>
        <v>1.8989013178899512</v>
      </c>
    </row>
    <row r="142" spans="1:14" x14ac:dyDescent="0.35">
      <c r="A142" s="25" t="s">
        <v>69</v>
      </c>
      <c r="B142" s="25" t="s">
        <v>16</v>
      </c>
      <c r="C142" t="str">
        <f>'Forshammar-Al2Mg-foitite'!C139</f>
        <v>Al</v>
      </c>
      <c r="D142" s="23">
        <f>'Forshammar-Al2Mg-foitite'!D139</f>
        <v>0.43821748477161149</v>
      </c>
      <c r="F142">
        <f>IF(C$142="Al",J142,N142)</f>
        <v>1.9557655809940182</v>
      </c>
      <c r="H142" s="2">
        <v>0.39</v>
      </c>
      <c r="I142" s="2">
        <v>1.6339999999999999</v>
      </c>
      <c r="J142" s="2">
        <f t="shared" si="18"/>
        <v>1.9557655809940182</v>
      </c>
      <c r="L142">
        <v>0.443</v>
      </c>
      <c r="M142">
        <v>1.6080000000000001</v>
      </c>
      <c r="N142" s="2">
        <f t="shared" si="19"/>
        <v>1.9734926984111545</v>
      </c>
    </row>
    <row r="143" spans="1:14" x14ac:dyDescent="0.35">
      <c r="A143" s="25" t="s">
        <v>69</v>
      </c>
      <c r="B143" s="25" t="s">
        <v>13</v>
      </c>
      <c r="D143" s="23">
        <f>'Forshammar-Al2Mg-foitite'!D140</f>
        <v>0.56530426073901929</v>
      </c>
      <c r="F143">
        <f t="shared" ref="F143:F147" si="25">IF(C$142="Al",J143,N143)</f>
        <v>1.8564525594981183</v>
      </c>
      <c r="H143" s="2">
        <v>0.39</v>
      </c>
      <c r="I143" s="2">
        <v>1.6339999999999999</v>
      </c>
      <c r="J143" s="2">
        <f t="shared" si="18"/>
        <v>1.8564525594981183</v>
      </c>
      <c r="L143">
        <v>0.443</v>
      </c>
      <c r="M143">
        <v>1.6080000000000001</v>
      </c>
      <c r="N143" s="2">
        <f t="shared" si="19"/>
        <v>1.8606832919427347</v>
      </c>
    </row>
    <row r="144" spans="1:14" x14ac:dyDescent="0.35">
      <c r="A144" s="25" t="s">
        <v>69</v>
      </c>
      <c r="B144" s="25" t="s">
        <v>14</v>
      </c>
      <c r="D144" s="23">
        <f>'Forshammar-Al2Mg-foitite'!D141</f>
        <v>0.54854280279231549</v>
      </c>
      <c r="F144">
        <f t="shared" si="25"/>
        <v>1.8681910868285567</v>
      </c>
      <c r="H144" s="2">
        <v>0.39</v>
      </c>
      <c r="I144" s="2">
        <v>1.6339999999999999</v>
      </c>
      <c r="J144" s="2">
        <f t="shared" si="18"/>
        <v>1.8681910868285567</v>
      </c>
      <c r="L144">
        <v>0.443</v>
      </c>
      <c r="M144">
        <v>1.6080000000000001</v>
      </c>
      <c r="N144" s="2">
        <f t="shared" si="19"/>
        <v>1.8740170550385915</v>
      </c>
    </row>
    <row r="145" spans="1:14" x14ac:dyDescent="0.35">
      <c r="A145" s="25" t="s">
        <v>69</v>
      </c>
      <c r="B145" s="25" t="s">
        <v>48</v>
      </c>
      <c r="D145" s="23">
        <f>'Forshammar-Al2Mg-foitite'!D142</f>
        <v>0.47874505158163877</v>
      </c>
      <c r="F145">
        <f t="shared" si="25"/>
        <v>1.9212689591184149</v>
      </c>
      <c r="H145" s="2">
        <v>0.39</v>
      </c>
      <c r="I145" s="2">
        <v>1.6339999999999999</v>
      </c>
      <c r="J145" s="2">
        <f t="shared" si="18"/>
        <v>1.9212689591184149</v>
      </c>
      <c r="L145">
        <v>0.443</v>
      </c>
      <c r="M145">
        <v>1.6080000000000001</v>
      </c>
      <c r="N145" s="2">
        <f t="shared" si="19"/>
        <v>1.9343080740755332</v>
      </c>
    </row>
    <row r="146" spans="1:14" x14ac:dyDescent="0.35">
      <c r="A146" s="25" t="s">
        <v>69</v>
      </c>
      <c r="B146" s="25" t="s">
        <v>31</v>
      </c>
      <c r="D146" s="23">
        <f>'Forshammar-Al2Mg-foitite'!D143</f>
        <v>0.55706713537137553</v>
      </c>
      <c r="F146">
        <f t="shared" si="25"/>
        <v>1.8621771112510455</v>
      </c>
      <c r="H146" s="2">
        <v>0.39</v>
      </c>
      <c r="I146" s="2">
        <v>1.6339999999999999</v>
      </c>
      <c r="J146" s="2">
        <f t="shared" si="18"/>
        <v>1.8621771112510455</v>
      </c>
      <c r="L146">
        <v>0.443</v>
      </c>
      <c r="M146">
        <v>1.6080000000000001</v>
      </c>
      <c r="N146" s="2">
        <f t="shared" si="19"/>
        <v>1.8671857956005469</v>
      </c>
    </row>
    <row r="147" spans="1:14" x14ac:dyDescent="0.35">
      <c r="A147" s="25" t="s">
        <v>69</v>
      </c>
      <c r="B147" s="25" t="s">
        <v>49</v>
      </c>
      <c r="D147" s="23">
        <f>'Forshammar-Al2Mg-foitite'!D144</f>
        <v>0.51857940615180453</v>
      </c>
      <c r="F147">
        <f t="shared" si="25"/>
        <v>1.8900982256818981</v>
      </c>
      <c r="H147" s="2">
        <v>0.39</v>
      </c>
      <c r="I147" s="2">
        <v>1.6339999999999999</v>
      </c>
      <c r="J147" s="2">
        <f t="shared" si="18"/>
        <v>1.8900982256818981</v>
      </c>
      <c r="L147">
        <v>0.443</v>
      </c>
      <c r="M147">
        <v>1.6080000000000001</v>
      </c>
      <c r="N147" s="2">
        <f t="shared" si="19"/>
        <v>1.8989013178899512</v>
      </c>
    </row>
    <row r="148" spans="1:14" x14ac:dyDescent="0.35">
      <c r="A148" s="25" t="s">
        <v>70</v>
      </c>
      <c r="B148" s="25" t="s">
        <v>16</v>
      </c>
      <c r="C148" t="str">
        <f>'Forshammar-Al2Mg-foitite'!C145</f>
        <v>Al</v>
      </c>
      <c r="D148" s="23">
        <f>'Forshammar-Al2Mg-foitite'!D145</f>
        <v>0.43821748477161149</v>
      </c>
      <c r="F148">
        <f>IF(C$148="Al",J148,N148)</f>
        <v>1.9557655809940182</v>
      </c>
      <c r="H148" s="2">
        <v>0.39</v>
      </c>
      <c r="I148" s="2">
        <v>1.6339999999999999</v>
      </c>
      <c r="J148" s="2">
        <f t="shared" si="18"/>
        <v>1.9557655809940182</v>
      </c>
      <c r="L148">
        <v>0.443</v>
      </c>
      <c r="M148">
        <v>1.6080000000000001</v>
      </c>
      <c r="N148" s="2">
        <f t="shared" si="19"/>
        <v>1.9734926984111545</v>
      </c>
    </row>
    <row r="149" spans="1:14" x14ac:dyDescent="0.35">
      <c r="A149" s="25" t="s">
        <v>70</v>
      </c>
      <c r="B149" s="25" t="s">
        <v>13</v>
      </c>
      <c r="D149" s="23">
        <f>'Forshammar-Al2Mg-foitite'!D146</f>
        <v>0.56530426073901929</v>
      </c>
      <c r="F149">
        <f t="shared" ref="F149:F153" si="26">IF(C$148="Al",J149,N149)</f>
        <v>1.8564525594981183</v>
      </c>
      <c r="H149" s="2">
        <v>0.39</v>
      </c>
      <c r="I149" s="2">
        <v>1.6339999999999999</v>
      </c>
      <c r="J149" s="2">
        <f t="shared" si="18"/>
        <v>1.8564525594981183</v>
      </c>
      <c r="L149">
        <v>0.443</v>
      </c>
      <c r="M149">
        <v>1.6080000000000001</v>
      </c>
      <c r="N149" s="2">
        <f t="shared" si="19"/>
        <v>1.8606832919427347</v>
      </c>
    </row>
    <row r="150" spans="1:14" x14ac:dyDescent="0.35">
      <c r="A150" s="25" t="s">
        <v>70</v>
      </c>
      <c r="B150" s="25" t="s">
        <v>14</v>
      </c>
      <c r="D150" s="23">
        <f>'Forshammar-Al2Mg-foitite'!D147</f>
        <v>0.54854280279231549</v>
      </c>
      <c r="F150">
        <f t="shared" si="26"/>
        <v>1.8681910868285567</v>
      </c>
      <c r="H150" s="2">
        <v>0.39</v>
      </c>
      <c r="I150" s="2">
        <v>1.6339999999999999</v>
      </c>
      <c r="J150" s="2">
        <f t="shared" si="18"/>
        <v>1.8681910868285567</v>
      </c>
      <c r="L150">
        <v>0.443</v>
      </c>
      <c r="M150">
        <v>1.6080000000000001</v>
      </c>
      <c r="N150" s="2">
        <f t="shared" si="19"/>
        <v>1.8740170550385915</v>
      </c>
    </row>
    <row r="151" spans="1:14" x14ac:dyDescent="0.35">
      <c r="A151" s="25" t="s">
        <v>70</v>
      </c>
      <c r="B151" s="25" t="s">
        <v>48</v>
      </c>
      <c r="D151" s="23">
        <f>'Forshammar-Al2Mg-foitite'!D148</f>
        <v>0.47874505158163877</v>
      </c>
      <c r="F151">
        <f t="shared" si="26"/>
        <v>1.9212689591184149</v>
      </c>
      <c r="H151" s="2">
        <v>0.39</v>
      </c>
      <c r="I151" s="2">
        <v>1.6339999999999999</v>
      </c>
      <c r="J151" s="2">
        <f t="shared" si="18"/>
        <v>1.9212689591184149</v>
      </c>
      <c r="L151">
        <v>0.443</v>
      </c>
      <c r="M151">
        <v>1.6080000000000001</v>
      </c>
      <c r="N151" s="2">
        <f t="shared" si="19"/>
        <v>1.9343080740755332</v>
      </c>
    </row>
    <row r="152" spans="1:14" x14ac:dyDescent="0.35">
      <c r="A152" s="25" t="s">
        <v>70</v>
      </c>
      <c r="B152" s="25" t="s">
        <v>31</v>
      </c>
      <c r="D152" s="23">
        <f>'Forshammar-Al2Mg-foitite'!D149</f>
        <v>0.55706713537137553</v>
      </c>
      <c r="F152">
        <f t="shared" si="26"/>
        <v>1.8621771112510455</v>
      </c>
      <c r="H152" s="2">
        <v>0.39</v>
      </c>
      <c r="I152" s="2">
        <v>1.6339999999999999</v>
      </c>
      <c r="J152" s="2">
        <f t="shared" si="18"/>
        <v>1.8621771112510455</v>
      </c>
      <c r="L152">
        <v>0.443</v>
      </c>
      <c r="M152">
        <v>1.6080000000000001</v>
      </c>
      <c r="N152" s="2">
        <f t="shared" si="19"/>
        <v>1.8671857956005469</v>
      </c>
    </row>
    <row r="153" spans="1:14" x14ac:dyDescent="0.35">
      <c r="A153" s="25" t="s">
        <v>70</v>
      </c>
      <c r="B153" s="25" t="s">
        <v>49</v>
      </c>
      <c r="D153" s="23">
        <f>'Forshammar-Al2Mg-foitite'!D150</f>
        <v>0.51857940615180453</v>
      </c>
      <c r="F153">
        <f t="shared" si="26"/>
        <v>1.8900982256818981</v>
      </c>
      <c r="H153" s="2">
        <v>0.39</v>
      </c>
      <c r="I153" s="2">
        <v>1.6339999999999999</v>
      </c>
      <c r="J153" s="2">
        <f t="shared" si="18"/>
        <v>1.8900982256818981</v>
      </c>
      <c r="L153">
        <v>0.443</v>
      </c>
      <c r="M153">
        <v>1.6080000000000001</v>
      </c>
      <c r="N153" s="2">
        <f t="shared" si="19"/>
        <v>1.8989013178899512</v>
      </c>
    </row>
    <row r="154" spans="1:14" x14ac:dyDescent="0.35">
      <c r="A154" s="25"/>
      <c r="B154" s="25"/>
      <c r="D154" s="23"/>
      <c r="J154" t="s">
        <v>27</v>
      </c>
      <c r="N154" t="s">
        <v>28</v>
      </c>
    </row>
    <row r="155" spans="1:14" x14ac:dyDescent="0.35">
      <c r="A155" s="27" t="s">
        <v>6</v>
      </c>
      <c r="B155" s="27" t="s">
        <v>15</v>
      </c>
      <c r="C155" t="str">
        <f>'Forshammar-Al2Mg-foitite'!C151</f>
        <v>Al</v>
      </c>
      <c r="D155" s="23">
        <f>'Forshammar-Al2Mg-foitite'!D151</f>
        <v>0.3884010621797459</v>
      </c>
      <c r="F155">
        <f>IF(C$155="Al",J155,N155)</f>
        <v>2.0028295550464379</v>
      </c>
      <c r="H155" s="2">
        <v>0.39</v>
      </c>
      <c r="I155" s="2">
        <v>1.6339999999999999</v>
      </c>
      <c r="J155" s="2">
        <f>I155-(H155*LN(D155))</f>
        <v>2.0028295550464379</v>
      </c>
      <c r="L155">
        <v>0.443</v>
      </c>
      <c r="M155">
        <v>1.6080000000000001</v>
      </c>
      <c r="N155" s="2">
        <f>M155-(L155*LN(D155))</f>
        <v>2.0269525458604409</v>
      </c>
    </row>
    <row r="156" spans="1:14" x14ac:dyDescent="0.35">
      <c r="A156" s="27" t="s">
        <v>6</v>
      </c>
      <c r="B156" s="27" t="s">
        <v>10</v>
      </c>
      <c r="D156" s="23">
        <f>'Forshammar-Al2Mg-foitite'!D152</f>
        <v>0.58622570708376132</v>
      </c>
      <c r="F156">
        <f t="shared" ref="F156:F160" si="27">IF(C$155="Al",J156,N156)</f>
        <v>1.8422796551772689</v>
      </c>
      <c r="H156" s="2">
        <v>0.39</v>
      </c>
      <c r="I156" s="2">
        <v>1.6339999999999999</v>
      </c>
      <c r="J156" s="2">
        <f t="shared" ref="J156:J172" si="28">I156-(H156*LN(D156))</f>
        <v>1.8422796551772689</v>
      </c>
      <c r="L156">
        <v>0.443</v>
      </c>
      <c r="M156">
        <v>1.6080000000000001</v>
      </c>
      <c r="N156" s="2">
        <f t="shared" ref="N156:N172" si="29">M156-(L156*LN(D156))</f>
        <v>1.844584326265462</v>
      </c>
    </row>
    <row r="157" spans="1:14" x14ac:dyDescent="0.35">
      <c r="A157" s="27" t="s">
        <v>6</v>
      </c>
      <c r="B157" s="27" t="s">
        <v>10</v>
      </c>
      <c r="D157" s="23">
        <f>'Forshammar-Al2Mg-foitite'!D153</f>
        <v>0.58622570708376132</v>
      </c>
      <c r="F157">
        <f t="shared" si="27"/>
        <v>1.8422796551772689</v>
      </c>
      <c r="H157" s="2">
        <v>0.39</v>
      </c>
      <c r="I157" s="2">
        <v>1.6339999999999999</v>
      </c>
      <c r="J157" s="2">
        <f t="shared" si="28"/>
        <v>1.8422796551772689</v>
      </c>
      <c r="L157">
        <v>0.443</v>
      </c>
      <c r="M157">
        <v>1.6080000000000001</v>
      </c>
      <c r="N157" s="2">
        <f t="shared" si="29"/>
        <v>1.844584326265462</v>
      </c>
    </row>
    <row r="158" spans="1:14" x14ac:dyDescent="0.35">
      <c r="A158" s="27" t="s">
        <v>6</v>
      </c>
      <c r="B158" s="27" t="s">
        <v>16</v>
      </c>
      <c r="D158" s="23">
        <f>'Forshammar-Al2Mg-foitite'!D154</f>
        <v>0.39356894373658097</v>
      </c>
      <c r="F158">
        <f t="shared" si="27"/>
        <v>1.9976746178098796</v>
      </c>
      <c r="H158" s="2">
        <v>0.39</v>
      </c>
      <c r="I158" s="2">
        <v>1.6339999999999999</v>
      </c>
      <c r="J158" s="2">
        <f t="shared" si="28"/>
        <v>1.9976746178098796</v>
      </c>
      <c r="L158">
        <v>0.443</v>
      </c>
      <c r="M158">
        <v>1.6080000000000001</v>
      </c>
      <c r="N158" s="2">
        <f t="shared" si="29"/>
        <v>2.0210970658712224</v>
      </c>
    </row>
    <row r="159" spans="1:14" x14ac:dyDescent="0.35">
      <c r="A159" s="27" t="s">
        <v>6</v>
      </c>
      <c r="B159" s="27" t="s">
        <v>13</v>
      </c>
      <c r="D159" s="23">
        <f>'Forshammar-Al2Mg-foitite'!D155</f>
        <v>0.52088961752645224</v>
      </c>
      <c r="F159">
        <f t="shared" si="27"/>
        <v>1.8883646792287536</v>
      </c>
      <c r="H159" s="2">
        <v>0.39</v>
      </c>
      <c r="I159" s="2">
        <v>1.6339999999999999</v>
      </c>
      <c r="J159" s="2">
        <f t="shared" si="28"/>
        <v>1.8883646792287536</v>
      </c>
      <c r="L159">
        <v>0.443</v>
      </c>
      <c r="M159">
        <v>1.6080000000000001</v>
      </c>
      <c r="N159" s="2">
        <f t="shared" si="29"/>
        <v>1.8969321869188152</v>
      </c>
    </row>
    <row r="160" spans="1:14" x14ac:dyDescent="0.35">
      <c r="A160" s="27" t="s">
        <v>6</v>
      </c>
      <c r="B160" s="27" t="s">
        <v>13</v>
      </c>
      <c r="D160" s="23">
        <f>'Forshammar-Al2Mg-foitite'!D156</f>
        <v>0.52088961752645224</v>
      </c>
      <c r="F160">
        <f t="shared" si="27"/>
        <v>1.8883646792287536</v>
      </c>
      <c r="H160" s="2">
        <v>0.39</v>
      </c>
      <c r="I160" s="2">
        <v>1.6339999999999999</v>
      </c>
      <c r="J160" s="2">
        <f t="shared" si="28"/>
        <v>1.8883646792287536</v>
      </c>
      <c r="L160">
        <v>0.443</v>
      </c>
      <c r="M160">
        <v>1.6080000000000001</v>
      </c>
      <c r="N160" s="2">
        <f t="shared" si="29"/>
        <v>1.8969321869188152</v>
      </c>
    </row>
    <row r="161" spans="1:14" x14ac:dyDescent="0.35">
      <c r="A161" s="27" t="s">
        <v>8</v>
      </c>
      <c r="B161" s="27" t="s">
        <v>15</v>
      </c>
      <c r="C161" t="str">
        <f>'Forshammar-Al2Mg-foitite'!C157</f>
        <v>Mg</v>
      </c>
      <c r="D161" s="23">
        <f>'Forshammar-Al2Mg-foitite'!D157</f>
        <v>0.27817525883956162</v>
      </c>
      <c r="F161">
        <f>IF(C$161="Al",J161,N161)</f>
        <v>2.1748202438460154</v>
      </c>
      <c r="H161" s="2">
        <v>0.39</v>
      </c>
      <c r="I161" s="2">
        <v>1.6339999999999999</v>
      </c>
      <c r="J161" s="2">
        <f t="shared" si="28"/>
        <v>2.1330065352143248</v>
      </c>
      <c r="L161">
        <v>0.443</v>
      </c>
      <c r="M161">
        <v>1.6080000000000001</v>
      </c>
      <c r="N161" s="2">
        <f t="shared" si="29"/>
        <v>2.1748202438460154</v>
      </c>
    </row>
    <row r="162" spans="1:14" x14ac:dyDescent="0.35">
      <c r="A162" s="27" t="s">
        <v>8</v>
      </c>
      <c r="B162" s="27" t="s">
        <v>10</v>
      </c>
      <c r="D162" s="23">
        <f>'Forshammar-Al2Mg-foitite'!D158</f>
        <v>0.37678418230597777</v>
      </c>
      <c r="F162">
        <f t="shared" ref="F162:F166" si="30">IF(C$161="Al",J162,N162)</f>
        <v>2.0404046432673759</v>
      </c>
      <c r="H162" s="2">
        <v>0.39</v>
      </c>
      <c r="I162" s="2">
        <v>1.6339999999999999</v>
      </c>
      <c r="J162" s="2">
        <f t="shared" si="28"/>
        <v>2.0146722593098794</v>
      </c>
      <c r="L162">
        <v>0.443</v>
      </c>
      <c r="M162">
        <v>1.6080000000000001</v>
      </c>
      <c r="N162" s="2">
        <f t="shared" si="29"/>
        <v>2.0404046432673759</v>
      </c>
    </row>
    <row r="163" spans="1:14" x14ac:dyDescent="0.35">
      <c r="A163" s="27" t="s">
        <v>8</v>
      </c>
      <c r="B163" s="27" t="s">
        <v>10</v>
      </c>
      <c r="D163" s="23">
        <f>'Forshammar-Al2Mg-foitite'!D159</f>
        <v>0.37678418230597777</v>
      </c>
      <c r="F163">
        <f t="shared" si="30"/>
        <v>2.0404046432673759</v>
      </c>
      <c r="H163" s="2">
        <v>0.39</v>
      </c>
      <c r="I163" s="2">
        <v>1.6339999999999999</v>
      </c>
      <c r="J163" s="2">
        <f t="shared" si="28"/>
        <v>2.0146722593098794</v>
      </c>
      <c r="L163">
        <v>0.443</v>
      </c>
      <c r="M163">
        <v>1.6080000000000001</v>
      </c>
      <c r="N163" s="2">
        <f t="shared" si="29"/>
        <v>2.0404046432673759</v>
      </c>
    </row>
    <row r="164" spans="1:14" x14ac:dyDescent="0.35">
      <c r="A164" s="27" t="s">
        <v>8</v>
      </c>
      <c r="B164" s="27" t="s">
        <v>16</v>
      </c>
      <c r="D164" s="23">
        <f>'Forshammar-Al2Mg-foitite'!D160</f>
        <v>0.26160104566823761</v>
      </c>
      <c r="F164">
        <f t="shared" si="30"/>
        <v>2.2020340553565223</v>
      </c>
      <c r="H164" s="2">
        <v>0.39</v>
      </c>
      <c r="I164" s="2">
        <v>1.6339999999999999</v>
      </c>
      <c r="J164" s="2">
        <f t="shared" si="28"/>
        <v>2.1569645182596924</v>
      </c>
      <c r="L164">
        <v>0.443</v>
      </c>
      <c r="M164">
        <v>1.6080000000000001</v>
      </c>
      <c r="N164" s="2">
        <f t="shared" si="29"/>
        <v>2.2020340553565223</v>
      </c>
    </row>
    <row r="165" spans="1:14" x14ac:dyDescent="0.35">
      <c r="A165" s="27" t="s">
        <v>8</v>
      </c>
      <c r="B165" s="27" t="s">
        <v>13</v>
      </c>
      <c r="D165" s="23">
        <f>'Forshammar-Al2Mg-foitite'!D161</f>
        <v>0.3433711857957718</v>
      </c>
      <c r="F165">
        <f t="shared" si="30"/>
        <v>2.0815418564775769</v>
      </c>
      <c r="H165" s="2">
        <v>0.39</v>
      </c>
      <c r="I165" s="2">
        <v>1.6339999999999999</v>
      </c>
      <c r="J165" s="2">
        <f t="shared" si="28"/>
        <v>2.0508878646190856</v>
      </c>
      <c r="L165">
        <v>0.443</v>
      </c>
      <c r="M165">
        <v>1.6080000000000001</v>
      </c>
      <c r="N165" s="2">
        <f t="shared" si="29"/>
        <v>2.0815418564775769</v>
      </c>
    </row>
    <row r="166" spans="1:14" x14ac:dyDescent="0.35">
      <c r="A166" s="27" t="s">
        <v>8</v>
      </c>
      <c r="B166" s="27" t="s">
        <v>13</v>
      </c>
      <c r="D166" s="23">
        <f>'Forshammar-Al2Mg-foitite'!D162</f>
        <v>0.3433711857957718</v>
      </c>
      <c r="F166">
        <f t="shared" si="30"/>
        <v>2.0815418564775769</v>
      </c>
      <c r="H166" s="2">
        <v>0.39</v>
      </c>
      <c r="I166" s="2">
        <v>1.6339999999999999</v>
      </c>
      <c r="J166" s="2">
        <f t="shared" si="28"/>
        <v>2.0508878646190856</v>
      </c>
      <c r="L166">
        <v>0.443</v>
      </c>
      <c r="M166">
        <v>1.6080000000000001</v>
      </c>
      <c r="N166" s="2">
        <f t="shared" si="29"/>
        <v>2.0815418564775769</v>
      </c>
    </row>
    <row r="167" spans="1:14" x14ac:dyDescent="0.35">
      <c r="A167" s="27" t="s">
        <v>71</v>
      </c>
      <c r="B167" s="27" t="s">
        <v>15</v>
      </c>
      <c r="C167" t="str">
        <f>'Forshammar-Al2Mg-foitite'!C163</f>
        <v>Mg</v>
      </c>
      <c r="D167" s="23">
        <f>'Forshammar-Al2Mg-foitite'!D163</f>
        <v>0.27817525883956162</v>
      </c>
      <c r="F167">
        <f>IF(C$167="Al",J167,N167)</f>
        <v>2.1748202438460154</v>
      </c>
      <c r="H167" s="2">
        <v>0.39</v>
      </c>
      <c r="I167" s="2">
        <v>1.6339999999999999</v>
      </c>
      <c r="J167" s="2">
        <f t="shared" si="28"/>
        <v>2.1330065352143248</v>
      </c>
      <c r="L167">
        <v>0.443</v>
      </c>
      <c r="M167">
        <v>1.6080000000000001</v>
      </c>
      <c r="N167" s="2">
        <f t="shared" si="29"/>
        <v>2.1748202438460154</v>
      </c>
    </row>
    <row r="168" spans="1:14" x14ac:dyDescent="0.35">
      <c r="A168" s="27" t="s">
        <v>71</v>
      </c>
      <c r="B168" s="27" t="s">
        <v>10</v>
      </c>
      <c r="D168" s="23">
        <f>'Forshammar-Al2Mg-foitite'!D164</f>
        <v>0.37678418230597777</v>
      </c>
      <c r="F168">
        <f t="shared" ref="F168:F172" si="31">IF(C$167="Al",J168,N168)</f>
        <v>2.0404046432673759</v>
      </c>
      <c r="H168" s="2">
        <v>0.39</v>
      </c>
      <c r="I168" s="2">
        <v>1.6339999999999999</v>
      </c>
      <c r="J168" s="2">
        <f t="shared" si="28"/>
        <v>2.0146722593098794</v>
      </c>
      <c r="L168">
        <v>0.443</v>
      </c>
      <c r="M168">
        <v>1.6080000000000001</v>
      </c>
      <c r="N168" s="2">
        <f t="shared" si="29"/>
        <v>2.0404046432673759</v>
      </c>
    </row>
    <row r="169" spans="1:14" x14ac:dyDescent="0.35">
      <c r="A169" s="27" t="s">
        <v>71</v>
      </c>
      <c r="B169" s="27" t="s">
        <v>10</v>
      </c>
      <c r="D169" s="23">
        <f>'Forshammar-Al2Mg-foitite'!D165</f>
        <v>0.37678418230597777</v>
      </c>
      <c r="F169">
        <f t="shared" si="31"/>
        <v>2.0404046432673759</v>
      </c>
      <c r="H169" s="2">
        <v>0.39</v>
      </c>
      <c r="I169" s="2">
        <v>1.6339999999999999</v>
      </c>
      <c r="J169" s="2">
        <f t="shared" si="28"/>
        <v>2.0146722593098794</v>
      </c>
      <c r="L169">
        <v>0.443</v>
      </c>
      <c r="M169">
        <v>1.6080000000000001</v>
      </c>
      <c r="N169" s="2">
        <f t="shared" si="29"/>
        <v>2.0404046432673759</v>
      </c>
    </row>
    <row r="170" spans="1:14" x14ac:dyDescent="0.35">
      <c r="A170" s="27" t="s">
        <v>71</v>
      </c>
      <c r="B170" s="27" t="s">
        <v>16</v>
      </c>
      <c r="D170" s="23">
        <f>'Forshammar-Al2Mg-foitite'!D166</f>
        <v>0.26160104566823761</v>
      </c>
      <c r="F170">
        <f t="shared" si="31"/>
        <v>2.2020340553565223</v>
      </c>
      <c r="H170" s="2">
        <v>0.39</v>
      </c>
      <c r="I170" s="2">
        <v>1.6339999999999999</v>
      </c>
      <c r="J170" s="2">
        <f t="shared" si="28"/>
        <v>2.1569645182596924</v>
      </c>
      <c r="L170">
        <v>0.443</v>
      </c>
      <c r="M170">
        <v>1.6080000000000001</v>
      </c>
      <c r="N170" s="2">
        <f t="shared" si="29"/>
        <v>2.2020340553565223</v>
      </c>
    </row>
    <row r="171" spans="1:14" x14ac:dyDescent="0.35">
      <c r="A171" s="27" t="s">
        <v>71</v>
      </c>
      <c r="B171" s="27" t="s">
        <v>13</v>
      </c>
      <c r="D171" s="23">
        <f>'Forshammar-Al2Mg-foitite'!D167</f>
        <v>0.3433711857957718</v>
      </c>
      <c r="F171">
        <f t="shared" si="31"/>
        <v>2.0815418564775769</v>
      </c>
      <c r="H171" s="2">
        <v>0.39</v>
      </c>
      <c r="I171" s="2">
        <v>1.6339999999999999</v>
      </c>
      <c r="J171" s="2">
        <f t="shared" si="28"/>
        <v>2.0508878646190856</v>
      </c>
      <c r="L171">
        <v>0.443</v>
      </c>
      <c r="M171">
        <v>1.6080000000000001</v>
      </c>
      <c r="N171" s="2">
        <f t="shared" si="29"/>
        <v>2.0815418564775769</v>
      </c>
    </row>
    <row r="172" spans="1:14" x14ac:dyDescent="0.35">
      <c r="A172" s="27" t="s">
        <v>71</v>
      </c>
      <c r="B172" s="27" t="s">
        <v>13</v>
      </c>
      <c r="D172" s="23">
        <f>'Forshammar-Al2Mg-foitite'!D168</f>
        <v>0.3433711857957718</v>
      </c>
      <c r="F172">
        <f t="shared" si="31"/>
        <v>2.0815418564775769</v>
      </c>
      <c r="H172" s="2">
        <v>0.39</v>
      </c>
      <c r="I172" s="2">
        <v>1.6339999999999999</v>
      </c>
      <c r="J172" s="2">
        <f t="shared" si="28"/>
        <v>2.0508878646190856</v>
      </c>
      <c r="L172">
        <v>0.443</v>
      </c>
      <c r="M172">
        <v>1.6080000000000001</v>
      </c>
      <c r="N172" s="2">
        <f t="shared" si="29"/>
        <v>2.0815418564775769</v>
      </c>
    </row>
    <row r="173" spans="1:14" x14ac:dyDescent="0.35">
      <c r="A173" s="27"/>
      <c r="B173" s="27"/>
      <c r="D173" s="23"/>
      <c r="J173" t="s">
        <v>19</v>
      </c>
    </row>
    <row r="174" spans="1:14" x14ac:dyDescent="0.35">
      <c r="A174" s="30" t="s">
        <v>72</v>
      </c>
      <c r="B174" s="30" t="s">
        <v>10</v>
      </c>
      <c r="C174" t="str">
        <f>'Forshammar-Al2Mg-foitite'!C169</f>
        <v>Vac</v>
      </c>
      <c r="D174" s="23">
        <f>'Forshammar-Al2Mg-foitite'!D169</f>
        <v>0</v>
      </c>
      <c r="F174" t="e">
        <f>J174</f>
        <v>#NUM!</v>
      </c>
      <c r="H174">
        <v>0.42</v>
      </c>
      <c r="I174">
        <v>1.6950000000000001</v>
      </c>
      <c r="J174" s="2" t="e">
        <f>I174-(H174*LN(D174))</f>
        <v>#NUM!</v>
      </c>
    </row>
    <row r="175" spans="1:14" x14ac:dyDescent="0.35">
      <c r="A175" s="30" t="s">
        <v>72</v>
      </c>
      <c r="B175" s="30" t="s">
        <v>10</v>
      </c>
      <c r="D175" s="23">
        <f>'Forshammar-Al2Mg-foitite'!D170</f>
        <v>0</v>
      </c>
      <c r="F175" t="e">
        <f t="shared" ref="F175:F182" si="32">J175</f>
        <v>#NUM!</v>
      </c>
      <c r="H175">
        <v>0.42</v>
      </c>
      <c r="I175">
        <v>1.6950000000000001</v>
      </c>
      <c r="J175" s="2" t="e">
        <f t="shared" ref="J175:J182" si="33">I175-(H175*LN(D175))</f>
        <v>#NUM!</v>
      </c>
    </row>
    <row r="176" spans="1:14" x14ac:dyDescent="0.35">
      <c r="A176" s="30" t="s">
        <v>72</v>
      </c>
      <c r="B176" s="30" t="s">
        <v>10</v>
      </c>
      <c r="D176" s="23">
        <f>'Forshammar-Al2Mg-foitite'!D171</f>
        <v>0</v>
      </c>
      <c r="F176" t="e">
        <f t="shared" si="32"/>
        <v>#NUM!</v>
      </c>
      <c r="H176">
        <v>0.42</v>
      </c>
      <c r="I176">
        <v>1.6950000000000001</v>
      </c>
      <c r="J176" s="2" t="e">
        <f t="shared" si="33"/>
        <v>#NUM!</v>
      </c>
    </row>
    <row r="177" spans="1:10" x14ac:dyDescent="0.35">
      <c r="A177" s="30" t="s">
        <v>73</v>
      </c>
      <c r="B177" s="30" t="s">
        <v>11</v>
      </c>
      <c r="D177" s="23">
        <f>'Forshammar-Al2Mg-foitite'!D172</f>
        <v>0</v>
      </c>
      <c r="F177" t="e">
        <f t="shared" si="32"/>
        <v>#NUM!</v>
      </c>
      <c r="H177">
        <v>0.42</v>
      </c>
      <c r="I177">
        <v>1.6950000000000001</v>
      </c>
      <c r="J177" s="2" t="e">
        <f t="shared" si="33"/>
        <v>#NUM!</v>
      </c>
    </row>
    <row r="178" spans="1:10" x14ac:dyDescent="0.35">
      <c r="A178" s="30" t="s">
        <v>73</v>
      </c>
      <c r="B178" s="30" t="s">
        <v>11</v>
      </c>
      <c r="D178" s="23">
        <f>'Forshammar-Al2Mg-foitite'!D173</f>
        <v>0</v>
      </c>
      <c r="F178" t="e">
        <f t="shared" si="32"/>
        <v>#NUM!</v>
      </c>
      <c r="H178">
        <v>0.42</v>
      </c>
      <c r="I178">
        <v>1.6950000000000001</v>
      </c>
      <c r="J178" s="2" t="e">
        <f t="shared" si="33"/>
        <v>#NUM!</v>
      </c>
    </row>
    <row r="179" spans="1:10" x14ac:dyDescent="0.35">
      <c r="A179" s="30" t="s">
        <v>73</v>
      </c>
      <c r="B179" s="30" t="s">
        <v>11</v>
      </c>
      <c r="D179" s="23">
        <f>'Forshammar-Al2Mg-foitite'!D174</f>
        <v>0</v>
      </c>
      <c r="F179" t="e">
        <f t="shared" si="32"/>
        <v>#NUM!</v>
      </c>
      <c r="H179">
        <v>0.42</v>
      </c>
      <c r="I179">
        <v>1.6950000000000001</v>
      </c>
      <c r="J179" s="2" t="e">
        <f t="shared" si="33"/>
        <v>#NUM!</v>
      </c>
    </row>
    <row r="180" spans="1:10" x14ac:dyDescent="0.35">
      <c r="A180" s="30" t="s">
        <v>73</v>
      </c>
      <c r="B180" s="30" t="s">
        <v>12</v>
      </c>
      <c r="D180" s="23">
        <f>'Forshammar-Al2Mg-foitite'!D175</f>
        <v>0</v>
      </c>
      <c r="F180" t="e">
        <f t="shared" si="32"/>
        <v>#NUM!</v>
      </c>
      <c r="H180">
        <v>0.42</v>
      </c>
      <c r="I180">
        <v>1.6950000000000001</v>
      </c>
      <c r="J180" s="2" t="e">
        <f t="shared" si="33"/>
        <v>#NUM!</v>
      </c>
    </row>
    <row r="181" spans="1:10" x14ac:dyDescent="0.35">
      <c r="A181" s="30" t="s">
        <v>73</v>
      </c>
      <c r="B181" s="30" t="s">
        <v>12</v>
      </c>
      <c r="D181" s="23">
        <f>'Forshammar-Al2Mg-foitite'!D176</f>
        <v>0</v>
      </c>
      <c r="F181" t="e">
        <f t="shared" si="32"/>
        <v>#NUM!</v>
      </c>
      <c r="H181">
        <v>0.42</v>
      </c>
      <c r="I181">
        <v>1.6950000000000001</v>
      </c>
      <c r="J181" s="2" t="e">
        <f t="shared" si="33"/>
        <v>#NUM!</v>
      </c>
    </row>
    <row r="182" spans="1:10" x14ac:dyDescent="0.35">
      <c r="A182" s="30" t="s">
        <v>73</v>
      </c>
      <c r="B182" s="30" t="s">
        <v>12</v>
      </c>
      <c r="D182" s="23">
        <f>'Forshammar-Al2Mg-foitite'!D177</f>
        <v>0</v>
      </c>
      <c r="F182" t="e">
        <f t="shared" si="32"/>
        <v>#NUM!</v>
      </c>
      <c r="H182">
        <v>0.42</v>
      </c>
      <c r="I182">
        <v>1.6950000000000001</v>
      </c>
      <c r="J182" s="2" t="e">
        <f t="shared" si="33"/>
        <v>#NUM!</v>
      </c>
    </row>
    <row r="185" spans="1:10" x14ac:dyDescent="0.35">
      <c r="A185" t="s">
        <v>21</v>
      </c>
      <c r="B185" s="4">
        <v>1.6242000000000001</v>
      </c>
      <c r="D185">
        <f>(F2+F6+F10+F14+F18+F22)/6</f>
        <v>1.6245000000000001</v>
      </c>
      <c r="E185" s="4">
        <f>D185-B185</f>
        <v>2.9999999999996696E-4</v>
      </c>
    </row>
    <row r="186" spans="1:10" x14ac:dyDescent="0.35">
      <c r="A186" t="s">
        <v>22</v>
      </c>
      <c r="B186" s="4">
        <v>1.6394</v>
      </c>
      <c r="D186">
        <f>(F3+F7+F11+F15+F19+F23)/6</f>
        <v>1.64</v>
      </c>
      <c r="E186" s="4">
        <f t="shared" ref="E186:E211" si="34">D186-B186</f>
        <v>5.9999999999993392E-4</v>
      </c>
    </row>
    <row r="187" spans="1:10" x14ac:dyDescent="0.35">
      <c r="A187" t="s">
        <v>33</v>
      </c>
      <c r="B187" s="4">
        <v>1.6071</v>
      </c>
      <c r="D187">
        <f>(F4+F8+F12+F16+F20+F24)/6</f>
        <v>1.6065084543928752</v>
      </c>
      <c r="E187" s="4">
        <f t="shared" si="34"/>
        <v>-5.9154560712482152E-4</v>
      </c>
    </row>
    <row r="188" spans="1:10" x14ac:dyDescent="0.35">
      <c r="A188" t="s">
        <v>34</v>
      </c>
      <c r="B188" s="4">
        <v>1.607</v>
      </c>
      <c r="D188">
        <f>(F5+F9+F13+F17+F21+F25)/6</f>
        <v>1.6066</v>
      </c>
      <c r="E188" s="4">
        <f t="shared" si="34"/>
        <v>-3.9999999999995595E-4</v>
      </c>
    </row>
    <row r="189" spans="1:10" x14ac:dyDescent="0.35">
      <c r="A189" s="6" t="s">
        <v>159</v>
      </c>
      <c r="B189" s="4">
        <f>AVERAGE(B185:B188)</f>
        <v>1.6194250000000001</v>
      </c>
      <c r="D189" s="4">
        <f>AVERAGE(D185:D188)</f>
        <v>1.6194021135982188</v>
      </c>
      <c r="E189" s="4">
        <f t="shared" si="34"/>
        <v>-2.2886401781274657E-5</v>
      </c>
    </row>
    <row r="190" spans="1:10" x14ac:dyDescent="0.35">
      <c r="A190" t="s">
        <v>42</v>
      </c>
      <c r="B190" s="4">
        <v>1.365</v>
      </c>
      <c r="D190">
        <f>(F27+F30+F33+F36+F39+F42)/6</f>
        <v>1.3649483999325513</v>
      </c>
      <c r="E190" s="4">
        <f t="shared" si="34"/>
        <v>-5.1600067448642761E-5</v>
      </c>
    </row>
    <row r="191" spans="1:10" x14ac:dyDescent="0.35">
      <c r="A191" t="s">
        <v>43</v>
      </c>
      <c r="B191" s="4">
        <v>1.3794</v>
      </c>
      <c r="D191">
        <f>(F28+F31+F34+F37+F40+F43)/6</f>
        <v>1.3796999999999999</v>
      </c>
      <c r="E191" s="4">
        <f t="shared" si="34"/>
        <v>2.9999999999996696E-4</v>
      </c>
    </row>
    <row r="192" spans="1:10" x14ac:dyDescent="0.35">
      <c r="A192" t="s">
        <v>43</v>
      </c>
      <c r="B192" s="4">
        <v>1.3794</v>
      </c>
      <c r="D192">
        <f>(F29+F32+F35+F38+F41+F44)/6</f>
        <v>1.3796999999999999</v>
      </c>
      <c r="E192" s="4">
        <f t="shared" si="34"/>
        <v>2.9999999999996696E-4</v>
      </c>
    </row>
    <row r="193" spans="1:5" x14ac:dyDescent="0.35">
      <c r="A193" s="6" t="s">
        <v>160</v>
      </c>
      <c r="B193" s="4">
        <f>AVERAGE(B190:B192)</f>
        <v>1.3745999999999998</v>
      </c>
      <c r="D193" s="4">
        <f>AVERAGE(D190:D192)</f>
        <v>1.3747827999775171</v>
      </c>
      <c r="E193" s="4">
        <f t="shared" si="34"/>
        <v>1.8279997751724508E-4</v>
      </c>
    </row>
    <row r="194" spans="1:5" x14ac:dyDescent="0.35">
      <c r="A194" t="s">
        <v>39</v>
      </c>
      <c r="B194" s="4">
        <v>1.9888999999999999</v>
      </c>
      <c r="D194">
        <f>(F46+F52+F58+F64+F70+F76+F82+F88+F94+F100+F106+F112+F118+F124+F130+F136+F142+F148)/18</f>
        <v>1.9557655809940182</v>
      </c>
      <c r="E194" s="4">
        <f t="shared" si="34"/>
        <v>-3.3134419005981686E-2</v>
      </c>
    </row>
    <row r="195" spans="1:5" x14ac:dyDescent="0.35">
      <c r="A195" t="s">
        <v>36</v>
      </c>
      <c r="B195" s="4">
        <v>1.8863000000000001</v>
      </c>
      <c r="D195">
        <f>(F47+F53+F59+F65+F71+F77+F83+F89+F95+F101+F107+F113+F119+F125+F131+F137+F143+F149)/18</f>
        <v>1.8564525594981189</v>
      </c>
      <c r="E195" s="4">
        <f t="shared" si="34"/>
        <v>-2.9847440501881151E-2</v>
      </c>
    </row>
    <row r="196" spans="1:5" x14ac:dyDescent="0.35">
      <c r="A196" t="s">
        <v>37</v>
      </c>
      <c r="B196" s="4">
        <v>1.8984000000000001</v>
      </c>
      <c r="D196">
        <f>(F48+F54+F60+F66+F72+F78+F84+F90+F96+F102+F108+F114+F120+F126+F132+F138+F144+F150)/18</f>
        <v>1.8681910868285567</v>
      </c>
      <c r="E196" s="4">
        <f t="shared" si="34"/>
        <v>-3.0208913171443363E-2</v>
      </c>
    </row>
    <row r="197" spans="1:5" x14ac:dyDescent="0.35">
      <c r="A197" t="s">
        <v>40</v>
      </c>
      <c r="B197" s="4">
        <v>1.9532</v>
      </c>
      <c r="D197">
        <f>(F49+F55+F61+F67+F73+F79+F85+F91+F97+F103+F109+F115+F121+F127+F133+F139+F145+F151)/18</f>
        <v>1.9212689591184149</v>
      </c>
      <c r="E197" s="4">
        <f t="shared" si="34"/>
        <v>-3.193104088158516E-2</v>
      </c>
    </row>
    <row r="198" spans="1:5" x14ac:dyDescent="0.35">
      <c r="A198" t="s">
        <v>38</v>
      </c>
      <c r="B198" s="4">
        <v>1.8922000000000001</v>
      </c>
      <c r="D198">
        <f>(F50+F56+F62+F68+F74+F80+F86+F92+F98+F104+F110+F116+F122+F128+F134+F140+F146+F152)/18</f>
        <v>1.8621771112510457</v>
      </c>
      <c r="E198" s="4">
        <f t="shared" si="34"/>
        <v>-3.0022888748954424E-2</v>
      </c>
    </row>
    <row r="199" spans="1:5" x14ac:dyDescent="0.35">
      <c r="A199" t="s">
        <v>41</v>
      </c>
      <c r="B199" s="4">
        <v>1.921</v>
      </c>
      <c r="D199">
        <f>(F51+F57+F63+F69+F75+F81+F87+F99+F105+F111+F93+F117+F123+F129+F135+F141+F147+F153)/18</f>
        <v>1.8900982256818972</v>
      </c>
      <c r="E199" s="4">
        <f t="shared" si="34"/>
        <v>-3.0901774318102815E-2</v>
      </c>
    </row>
    <row r="200" spans="1:5" x14ac:dyDescent="0.35">
      <c r="A200" s="6" t="s">
        <v>161</v>
      </c>
      <c r="B200" s="4">
        <f>AVERAGE(B194:B199)</f>
        <v>1.9233333333333331</v>
      </c>
      <c r="D200" s="4">
        <f>AVERAGE(D194:D199)</f>
        <v>1.8923255872286753</v>
      </c>
      <c r="E200" s="4">
        <f t="shared" si="34"/>
        <v>-3.1007746104657841E-2</v>
      </c>
    </row>
    <row r="201" spans="1:5" x14ac:dyDescent="0.35">
      <c r="A201" t="s">
        <v>24</v>
      </c>
      <c r="B201" s="4">
        <v>1.9894000000000001</v>
      </c>
      <c r="D201">
        <f t="shared" ref="D201:D206" si="35">(F155+F161+F167)/3</f>
        <v>2.1174900142461563</v>
      </c>
      <c r="E201" s="4">
        <f t="shared" si="34"/>
        <v>0.12809001424615629</v>
      </c>
    </row>
    <row r="202" spans="1:5" x14ac:dyDescent="0.35">
      <c r="A202" t="s">
        <v>23</v>
      </c>
      <c r="B202" s="4">
        <v>1.9911000000000001</v>
      </c>
      <c r="D202">
        <f t="shared" si="35"/>
        <v>1.9743629805706735</v>
      </c>
      <c r="E202" s="4">
        <f t="shared" si="34"/>
        <v>-1.6737019429326594E-2</v>
      </c>
    </row>
    <row r="203" spans="1:5" x14ac:dyDescent="0.35">
      <c r="A203" t="s">
        <v>23</v>
      </c>
      <c r="B203" s="4">
        <v>1.9911000000000001</v>
      </c>
      <c r="D203">
        <f t="shared" si="35"/>
        <v>1.9743629805706735</v>
      </c>
      <c r="E203" s="4">
        <f t="shared" si="34"/>
        <v>-1.6737019429326594E-2</v>
      </c>
    </row>
    <row r="204" spans="1:5" x14ac:dyDescent="0.35">
      <c r="A204" t="s">
        <v>25</v>
      </c>
      <c r="B204" s="4">
        <v>2.1107999999999998</v>
      </c>
      <c r="D204">
        <f t="shared" si="35"/>
        <v>2.1339142428409748</v>
      </c>
      <c r="E204" s="4">
        <f t="shared" si="34"/>
        <v>2.3114242840974963E-2</v>
      </c>
    </row>
    <row r="205" spans="1:5" x14ac:dyDescent="0.35">
      <c r="A205" t="s">
        <v>26</v>
      </c>
      <c r="B205" s="4">
        <v>1.9953000000000001</v>
      </c>
      <c r="D205">
        <f t="shared" si="35"/>
        <v>2.0171494640613026</v>
      </c>
      <c r="E205" s="4">
        <f t="shared" si="34"/>
        <v>2.1849464061302504E-2</v>
      </c>
    </row>
    <row r="206" spans="1:5" x14ac:dyDescent="0.35">
      <c r="A206" t="s">
        <v>26</v>
      </c>
      <c r="B206" s="4">
        <v>1.9953000000000001</v>
      </c>
      <c r="D206">
        <f t="shared" si="35"/>
        <v>2.0171494640613026</v>
      </c>
      <c r="E206" s="4">
        <f t="shared" si="34"/>
        <v>2.1849464061302504E-2</v>
      </c>
    </row>
    <row r="207" spans="1:5" x14ac:dyDescent="0.35">
      <c r="A207" s="6" t="s">
        <v>162</v>
      </c>
      <c r="B207" s="4">
        <f>AVERAGE(B201:B206)</f>
        <v>2.0121666666666669</v>
      </c>
      <c r="D207" s="4">
        <f>AVERAGE(D201:D206)</f>
        <v>2.0390715243918476</v>
      </c>
      <c r="E207" s="4">
        <f t="shared" si="34"/>
        <v>2.6904857725180698E-2</v>
      </c>
    </row>
    <row r="208" spans="1:5" x14ac:dyDescent="0.35">
      <c r="A208" t="s">
        <v>32</v>
      </c>
      <c r="B208" s="4">
        <v>2.488</v>
      </c>
      <c r="D208">
        <v>2.4830999999999999</v>
      </c>
      <c r="E208" s="4">
        <f t="shared" si="34"/>
        <v>-4.9000000000001265E-3</v>
      </c>
    </row>
    <row r="209" spans="1:5" x14ac:dyDescent="0.35">
      <c r="A209" s="6" t="s">
        <v>17</v>
      </c>
      <c r="B209" s="4">
        <v>2.8239999999999998</v>
      </c>
      <c r="D209">
        <v>2.8519000000000001</v>
      </c>
      <c r="E209" s="4">
        <f t="shared" si="34"/>
        <v>2.7900000000000258E-2</v>
      </c>
    </row>
    <row r="210" spans="1:5" x14ac:dyDescent="0.35">
      <c r="A210" s="6" t="s">
        <v>18</v>
      </c>
      <c r="B210" s="4">
        <v>2.7389999999999999</v>
      </c>
      <c r="D210">
        <v>2.8247</v>
      </c>
      <c r="E210" s="4">
        <f t="shared" si="34"/>
        <v>8.5700000000000109E-2</v>
      </c>
    </row>
    <row r="211" spans="1:5" x14ac:dyDescent="0.35">
      <c r="A211" s="6" t="s">
        <v>158</v>
      </c>
      <c r="B211" s="4">
        <f>AVERAGE(B208:B210)</f>
        <v>2.683666666666666</v>
      </c>
      <c r="D211" s="4">
        <f>AVERAGE(D208:D210)</f>
        <v>2.7199000000000004</v>
      </c>
      <c r="E211" s="4">
        <f t="shared" si="34"/>
        <v>3.623333333333445E-2</v>
      </c>
    </row>
  </sheetData>
  <conditionalFormatting sqref="E185:E211">
    <cfRule type="cellIs" dxfId="65" priority="1" operator="lessThan">
      <formula>-0.001</formula>
    </cfRule>
    <cfRule type="cellIs" dxfId="64" priority="2" operator="greaterThan">
      <formula>0.001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A7B84-4879-4E43-91C2-8779D0B2184F}">
  <dimension ref="A1:V312"/>
  <sheetViews>
    <sheetView topLeftCell="A141" zoomScaleNormal="100" workbookViewId="0">
      <selection activeCell="F211" sqref="F211"/>
    </sheetView>
  </sheetViews>
  <sheetFormatPr defaultRowHeight="14.5" x14ac:dyDescent="0.35"/>
  <cols>
    <col min="4" max="4" width="15.453125" bestFit="1" customWidth="1"/>
    <col min="7" max="7" width="9.453125" bestFit="1" customWidth="1"/>
    <col min="14" max="14" width="9.453125" bestFit="1" customWidth="1"/>
    <col min="32" max="32" width="15.453125" bestFit="1" customWidth="1"/>
  </cols>
  <sheetData>
    <row r="1" spans="1:22" s="12" customFormat="1" x14ac:dyDescent="0.35">
      <c r="A1" s="22" t="s">
        <v>0</v>
      </c>
      <c r="B1" s="22" t="s">
        <v>11</v>
      </c>
      <c r="C1" t="s">
        <v>35</v>
      </c>
      <c r="D1" s="23">
        <f>M$1</f>
        <v>0.99871547866099941</v>
      </c>
      <c r="E1" s="6"/>
      <c r="F1"/>
      <c r="G1"/>
      <c r="H1"/>
      <c r="I1"/>
      <c r="J1"/>
      <c r="K1"/>
      <c r="L1" t="s">
        <v>21</v>
      </c>
      <c r="M1" s="18">
        <f>O1+P1</f>
        <v>0.99871547866099941</v>
      </c>
      <c r="N1"/>
      <c r="O1" s="7">
        <v>0.99871547866099941</v>
      </c>
      <c r="P1" s="7"/>
      <c r="R1"/>
      <c r="S1"/>
    </row>
    <row r="2" spans="1:22" s="12" customFormat="1" x14ac:dyDescent="0.35">
      <c r="A2" s="22" t="s">
        <v>0</v>
      </c>
      <c r="B2" s="22" t="s">
        <v>12</v>
      </c>
      <c r="C2"/>
      <c r="D2" s="23">
        <f>M$2</f>
        <v>0.95970329941597765</v>
      </c>
      <c r="E2"/>
      <c r="F2"/>
      <c r="G2"/>
      <c r="H2"/>
      <c r="I2"/>
      <c r="J2"/>
      <c r="K2"/>
      <c r="L2" t="s">
        <v>22</v>
      </c>
      <c r="M2" s="18">
        <f>O2+P2</f>
        <v>0.95970329941597765</v>
      </c>
      <c r="N2"/>
      <c r="O2" s="7">
        <v>0.95970329941597765</v>
      </c>
      <c r="P2" s="7"/>
      <c r="R2"/>
      <c r="S2"/>
    </row>
    <row r="3" spans="1:22" s="12" customFormat="1" x14ac:dyDescent="0.35">
      <c r="A3" s="22" t="s">
        <v>0</v>
      </c>
      <c r="B3" s="22" t="s">
        <v>13</v>
      </c>
      <c r="C3"/>
      <c r="D3" s="23">
        <f>M$3</f>
        <v>1.0459916814346699</v>
      </c>
      <c r="E3"/>
      <c r="F3"/>
      <c r="G3"/>
      <c r="H3"/>
      <c r="I3"/>
      <c r="J3"/>
      <c r="K3"/>
      <c r="L3" t="s">
        <v>33</v>
      </c>
      <c r="M3" s="18">
        <f>O3+P3</f>
        <v>1.0459916814346699</v>
      </c>
      <c r="N3"/>
      <c r="O3" s="7">
        <v>1.03699168143467</v>
      </c>
      <c r="P3" s="7">
        <v>8.9999999999999993E-3</v>
      </c>
      <c r="R3"/>
      <c r="S3"/>
    </row>
    <row r="4" spans="1:22" s="12" customFormat="1" x14ac:dyDescent="0.35">
      <c r="A4" s="22" t="s">
        <v>0</v>
      </c>
      <c r="B4" s="22" t="s">
        <v>14</v>
      </c>
      <c r="C4"/>
      <c r="D4" s="23">
        <f>M$4</f>
        <v>1.0457455511595801</v>
      </c>
      <c r="E4"/>
      <c r="F4"/>
      <c r="G4"/>
      <c r="H4"/>
      <c r="I4"/>
      <c r="J4"/>
      <c r="K4"/>
      <c r="L4" t="s">
        <v>34</v>
      </c>
      <c r="M4" s="18">
        <f>O4+P4</f>
        <v>1.0457455511595801</v>
      </c>
      <c r="N4" s="5">
        <f>SUM(M1:M4)</f>
        <v>4.0501560106712269</v>
      </c>
      <c r="O4" s="7">
        <v>1.0457455511595801</v>
      </c>
      <c r="P4" s="7"/>
      <c r="S4"/>
    </row>
    <row r="5" spans="1:22" s="12" customFormat="1" x14ac:dyDescent="0.35">
      <c r="A5" s="22" t="s">
        <v>1</v>
      </c>
      <c r="B5" s="22" t="s">
        <v>11</v>
      </c>
      <c r="C5" t="s">
        <v>35</v>
      </c>
      <c r="D5" s="23">
        <f>M$1</f>
        <v>0.99871547866099941</v>
      </c>
      <c r="E5"/>
      <c r="F5"/>
      <c r="G5"/>
      <c r="H5"/>
      <c r="I5"/>
      <c r="J5"/>
      <c r="K5"/>
      <c r="L5"/>
      <c r="M5"/>
      <c r="N5"/>
      <c r="O5"/>
      <c r="S5"/>
    </row>
    <row r="6" spans="1:22" s="12" customFormat="1" x14ac:dyDescent="0.35">
      <c r="A6" s="22" t="s">
        <v>1</v>
      </c>
      <c r="B6" s="22" t="s">
        <v>12</v>
      </c>
      <c r="C6"/>
      <c r="D6" s="23">
        <f>M$2</f>
        <v>0.95970329941597765</v>
      </c>
      <c r="E6"/>
      <c r="F6"/>
      <c r="G6"/>
      <c r="H6"/>
      <c r="I6"/>
      <c r="J6"/>
      <c r="K6"/>
      <c r="L6"/>
      <c r="M6"/>
      <c r="N6"/>
      <c r="O6"/>
      <c r="S6"/>
    </row>
    <row r="7" spans="1:22" s="12" customFormat="1" x14ac:dyDescent="0.35">
      <c r="A7" s="22" t="s">
        <v>1</v>
      </c>
      <c r="B7" s="22" t="s">
        <v>13</v>
      </c>
      <c r="C7"/>
      <c r="D7" s="23">
        <f>M$3</f>
        <v>1.0459916814346699</v>
      </c>
      <c r="E7"/>
      <c r="F7"/>
      <c r="G7"/>
      <c r="H7"/>
      <c r="I7"/>
      <c r="J7"/>
      <c r="K7"/>
      <c r="L7"/>
      <c r="M7"/>
      <c r="N7"/>
      <c r="O7"/>
      <c r="S7"/>
      <c r="T7" s="8"/>
      <c r="U7" s="9"/>
      <c r="V7" s="13"/>
    </row>
    <row r="8" spans="1:22" s="12" customFormat="1" x14ac:dyDescent="0.35">
      <c r="A8" s="22" t="s">
        <v>1</v>
      </c>
      <c r="B8" s="22" t="s">
        <v>14</v>
      </c>
      <c r="C8"/>
      <c r="D8" s="23">
        <f>M$4</f>
        <v>1.0457455511595801</v>
      </c>
      <c r="E8"/>
      <c r="F8"/>
      <c r="G8"/>
      <c r="H8"/>
      <c r="I8"/>
      <c r="J8"/>
      <c r="K8"/>
      <c r="L8"/>
      <c r="M8"/>
      <c r="N8"/>
      <c r="O8"/>
      <c r="S8"/>
    </row>
    <row r="9" spans="1:22" s="12" customFormat="1" x14ac:dyDescent="0.35">
      <c r="A9" s="22" t="s">
        <v>2</v>
      </c>
      <c r="B9" s="22" t="s">
        <v>11</v>
      </c>
      <c r="C9" t="s">
        <v>35</v>
      </c>
      <c r="D9" s="23">
        <f>M$1</f>
        <v>0.99871547866099941</v>
      </c>
      <c r="E9"/>
      <c r="F9"/>
      <c r="G9"/>
      <c r="H9"/>
      <c r="I9"/>
      <c r="J9"/>
      <c r="K9"/>
      <c r="L9"/>
      <c r="M9"/>
      <c r="N9"/>
      <c r="O9"/>
      <c r="S9"/>
    </row>
    <row r="10" spans="1:22" s="12" customFormat="1" x14ac:dyDescent="0.35">
      <c r="A10" s="22" t="s">
        <v>2</v>
      </c>
      <c r="B10" s="22" t="s">
        <v>12</v>
      </c>
      <c r="C10"/>
      <c r="D10" s="23">
        <f>M$2</f>
        <v>0.95970329941597765</v>
      </c>
      <c r="E10"/>
      <c r="F10"/>
      <c r="G10"/>
      <c r="H10"/>
      <c r="I10"/>
      <c r="J10"/>
      <c r="K10"/>
      <c r="L10"/>
      <c r="M10"/>
      <c r="N10"/>
      <c r="O10"/>
      <c r="S10"/>
    </row>
    <row r="11" spans="1:22" s="12" customFormat="1" x14ac:dyDescent="0.35">
      <c r="A11" s="22" t="s">
        <v>2</v>
      </c>
      <c r="B11" s="22" t="s">
        <v>13</v>
      </c>
      <c r="C11"/>
      <c r="D11" s="23">
        <f>M$3</f>
        <v>1.0459916814346699</v>
      </c>
      <c r="E11"/>
      <c r="F11"/>
      <c r="G11"/>
      <c r="H11"/>
      <c r="I11"/>
      <c r="J11"/>
      <c r="K11"/>
      <c r="L11"/>
      <c r="M11"/>
      <c r="N11"/>
      <c r="O11"/>
      <c r="S11"/>
    </row>
    <row r="12" spans="1:22" s="12" customFormat="1" x14ac:dyDescent="0.35">
      <c r="A12" s="22" t="s">
        <v>2</v>
      </c>
      <c r="B12" s="22" t="s">
        <v>14</v>
      </c>
      <c r="C12"/>
      <c r="D12" s="23">
        <f>M$4</f>
        <v>1.0457455511595801</v>
      </c>
      <c r="E12"/>
      <c r="F12"/>
      <c r="G12"/>
      <c r="H12"/>
      <c r="I12"/>
      <c r="J12"/>
      <c r="K12"/>
      <c r="L12"/>
      <c r="M12"/>
      <c r="N12"/>
      <c r="O12"/>
      <c r="S12"/>
    </row>
    <row r="13" spans="1:22" s="12" customFormat="1" x14ac:dyDescent="0.35">
      <c r="A13" s="22" t="s">
        <v>3</v>
      </c>
      <c r="B13" s="22" t="s">
        <v>11</v>
      </c>
      <c r="C13" t="s">
        <v>35</v>
      </c>
      <c r="D13" s="23">
        <f>M$1</f>
        <v>0.99871547866099941</v>
      </c>
      <c r="E13"/>
      <c r="F13"/>
      <c r="G13"/>
      <c r="H13"/>
      <c r="I13"/>
      <c r="J13"/>
      <c r="K13"/>
      <c r="L13"/>
      <c r="M13"/>
      <c r="N13"/>
      <c r="O13"/>
      <c r="S13"/>
    </row>
    <row r="14" spans="1:22" s="12" customFormat="1" x14ac:dyDescent="0.35">
      <c r="A14" s="22" t="s">
        <v>3</v>
      </c>
      <c r="B14" s="22" t="s">
        <v>12</v>
      </c>
      <c r="C14"/>
      <c r="D14" s="23">
        <f>M$2</f>
        <v>0.95970329941597765</v>
      </c>
      <c r="E14"/>
      <c r="F14"/>
      <c r="G14"/>
      <c r="H14"/>
      <c r="I14"/>
      <c r="J14"/>
      <c r="K14"/>
      <c r="L14"/>
      <c r="M14"/>
      <c r="N14"/>
      <c r="O14"/>
      <c r="S14"/>
    </row>
    <row r="15" spans="1:22" s="12" customFormat="1" x14ac:dyDescent="0.35">
      <c r="A15" s="22" t="s">
        <v>3</v>
      </c>
      <c r="B15" s="22" t="s">
        <v>13</v>
      </c>
      <c r="C15"/>
      <c r="D15" s="23">
        <f>M$3</f>
        <v>1.0459916814346699</v>
      </c>
      <c r="E15"/>
      <c r="F15"/>
      <c r="G15"/>
      <c r="H15"/>
      <c r="I15"/>
      <c r="J15"/>
      <c r="K15"/>
      <c r="L15"/>
      <c r="M15"/>
      <c r="N15"/>
      <c r="O15"/>
      <c r="S15"/>
    </row>
    <row r="16" spans="1:22" s="12" customFormat="1" x14ac:dyDescent="0.35">
      <c r="A16" s="22" t="s">
        <v>3</v>
      </c>
      <c r="B16" s="22" t="s">
        <v>14</v>
      </c>
      <c r="C16"/>
      <c r="D16" s="23">
        <f>M$4</f>
        <v>1.0457455511595801</v>
      </c>
      <c r="E16"/>
      <c r="F16"/>
      <c r="G16"/>
      <c r="H16"/>
      <c r="I16"/>
      <c r="J16"/>
      <c r="K16"/>
      <c r="L16"/>
      <c r="M16"/>
      <c r="N16"/>
      <c r="O16"/>
      <c r="S16"/>
    </row>
    <row r="17" spans="1:22" s="12" customFormat="1" x14ac:dyDescent="0.35">
      <c r="A17" s="22" t="s">
        <v>4</v>
      </c>
      <c r="B17" s="22" t="s">
        <v>11</v>
      </c>
      <c r="C17" t="s">
        <v>35</v>
      </c>
      <c r="D17" s="23">
        <f>M$1</f>
        <v>0.99871547866099941</v>
      </c>
      <c r="E17"/>
      <c r="F17"/>
      <c r="G17"/>
      <c r="H17"/>
      <c r="I17"/>
      <c r="J17"/>
      <c r="K17"/>
      <c r="L17"/>
      <c r="M17"/>
      <c r="N17"/>
      <c r="O17"/>
      <c r="S17"/>
    </row>
    <row r="18" spans="1:22" s="12" customFormat="1" x14ac:dyDescent="0.35">
      <c r="A18" s="22" t="s">
        <v>4</v>
      </c>
      <c r="B18" s="22" t="s">
        <v>12</v>
      </c>
      <c r="C18"/>
      <c r="D18" s="23">
        <f>M$2</f>
        <v>0.95970329941597765</v>
      </c>
      <c r="E18"/>
      <c r="F18"/>
      <c r="G18"/>
      <c r="H18"/>
      <c r="I18"/>
      <c r="J18"/>
      <c r="K18"/>
      <c r="L18"/>
      <c r="M18"/>
      <c r="N18"/>
      <c r="O18"/>
      <c r="P18"/>
      <c r="S18"/>
    </row>
    <row r="19" spans="1:22" s="12" customFormat="1" x14ac:dyDescent="0.35">
      <c r="A19" s="22" t="s">
        <v>4</v>
      </c>
      <c r="B19" s="22" t="s">
        <v>13</v>
      </c>
      <c r="C19"/>
      <c r="D19" s="23">
        <f>M$3</f>
        <v>1.0459916814346699</v>
      </c>
      <c r="E19"/>
      <c r="F19"/>
      <c r="G19"/>
      <c r="H19"/>
      <c r="I19"/>
      <c r="J19"/>
      <c r="K19"/>
      <c r="L19"/>
      <c r="M19"/>
      <c r="N19"/>
      <c r="O19"/>
      <c r="P19"/>
      <c r="S19"/>
    </row>
    <row r="20" spans="1:22" s="12" customFormat="1" x14ac:dyDescent="0.35">
      <c r="A20" s="22" t="s">
        <v>4</v>
      </c>
      <c r="B20" s="22" t="s">
        <v>14</v>
      </c>
      <c r="C20"/>
      <c r="D20" s="23">
        <f>M$4</f>
        <v>1.0457455511595801</v>
      </c>
      <c r="E20"/>
      <c r="F20"/>
      <c r="G20"/>
      <c r="H20"/>
      <c r="I20"/>
      <c r="J20"/>
      <c r="K20"/>
      <c r="L20"/>
      <c r="M20"/>
      <c r="N20"/>
      <c r="O20"/>
      <c r="P20"/>
      <c r="S20"/>
      <c r="U20" s="14"/>
      <c r="V20" s="14"/>
    </row>
    <row r="21" spans="1:22" s="12" customFormat="1" x14ac:dyDescent="0.35">
      <c r="A21" s="22" t="s">
        <v>5</v>
      </c>
      <c r="B21" s="22" t="s">
        <v>11</v>
      </c>
      <c r="C21" t="s">
        <v>35</v>
      </c>
      <c r="D21" s="23">
        <f>M$1</f>
        <v>0.99871547866099941</v>
      </c>
      <c r="E21"/>
      <c r="F21"/>
      <c r="G21"/>
      <c r="H21"/>
      <c r="I21"/>
      <c r="J21"/>
      <c r="K21"/>
      <c r="L21"/>
      <c r="M21"/>
      <c r="N21"/>
      <c r="O21"/>
      <c r="P21"/>
      <c r="S21"/>
    </row>
    <row r="22" spans="1:22" s="12" customFormat="1" x14ac:dyDescent="0.35">
      <c r="A22" s="22" t="s">
        <v>5</v>
      </c>
      <c r="B22" s="22" t="s">
        <v>12</v>
      </c>
      <c r="C22"/>
      <c r="D22" s="23">
        <f>M$2</f>
        <v>0.95970329941597765</v>
      </c>
      <c r="E22"/>
      <c r="F22"/>
      <c r="G22"/>
      <c r="H22"/>
      <c r="I22"/>
      <c r="J22"/>
      <c r="K22"/>
      <c r="L22"/>
      <c r="M22"/>
      <c r="N22"/>
      <c r="O22"/>
      <c r="P22"/>
      <c r="S22"/>
    </row>
    <row r="23" spans="1:22" s="12" customFormat="1" x14ac:dyDescent="0.35">
      <c r="A23" s="22" t="s">
        <v>5</v>
      </c>
      <c r="B23" s="22" t="s">
        <v>13</v>
      </c>
      <c r="C23"/>
      <c r="D23" s="23">
        <f>M$3</f>
        <v>1.0459916814346699</v>
      </c>
      <c r="E23"/>
      <c r="F23"/>
      <c r="G23"/>
      <c r="H23"/>
      <c r="I23"/>
      <c r="J23"/>
      <c r="K23"/>
      <c r="L23"/>
      <c r="M23"/>
      <c r="N23"/>
      <c r="O23"/>
      <c r="P23"/>
      <c r="S23"/>
    </row>
    <row r="24" spans="1:22" s="12" customFormat="1" x14ac:dyDescent="0.35">
      <c r="A24" s="22" t="s">
        <v>5</v>
      </c>
      <c r="B24" s="22" t="s">
        <v>14</v>
      </c>
      <c r="C24"/>
      <c r="D24" s="23">
        <f>M$4</f>
        <v>1.0457455511595801</v>
      </c>
      <c r="E24"/>
      <c r="F24"/>
      <c r="G24"/>
      <c r="H24"/>
      <c r="I24"/>
      <c r="J24"/>
      <c r="K24"/>
      <c r="L24"/>
      <c r="M24"/>
      <c r="N24"/>
      <c r="O24"/>
      <c r="P24"/>
      <c r="S24"/>
    </row>
    <row r="25" spans="1:22" s="12" customFormat="1" x14ac:dyDescent="0.35">
      <c r="A25" s="1" t="s">
        <v>30</v>
      </c>
      <c r="B25" s="1" t="s">
        <v>10</v>
      </c>
      <c r="C25" t="s">
        <v>44</v>
      </c>
      <c r="D25" s="24">
        <f>N$25</f>
        <v>1.0199487502095992</v>
      </c>
      <c r="E25"/>
      <c r="F25"/>
      <c r="G25"/>
      <c r="H25"/>
      <c r="I25"/>
      <c r="J25"/>
      <c r="K25"/>
      <c r="L25" s="1" t="s">
        <v>30</v>
      </c>
      <c r="M25" s="1" t="s">
        <v>10</v>
      </c>
      <c r="N25" s="21">
        <f>P25+Q25</f>
        <v>1.0199487502095992</v>
      </c>
      <c r="O25"/>
      <c r="P25" s="24">
        <v>1.0169487502095993</v>
      </c>
      <c r="Q25" s="12">
        <v>3.0000000000000001E-3</v>
      </c>
      <c r="S25"/>
    </row>
    <row r="26" spans="1:22" s="12" customFormat="1" x14ac:dyDescent="0.35">
      <c r="A26" s="1" t="s">
        <v>30</v>
      </c>
      <c r="B26" s="1" t="s">
        <v>31</v>
      </c>
      <c r="C26"/>
      <c r="D26" s="24">
        <f>N$26</f>
        <v>0.97866231206463161</v>
      </c>
      <c r="E26"/>
      <c r="F26"/>
      <c r="G26"/>
      <c r="H26"/>
      <c r="I26"/>
      <c r="J26"/>
      <c r="K26"/>
      <c r="L26" s="1" t="s">
        <v>30</v>
      </c>
      <c r="M26" s="1" t="s">
        <v>31</v>
      </c>
      <c r="N26" s="21">
        <f t="shared" ref="N26:N27" si="0">P26+Q26</f>
        <v>0.97866231206463161</v>
      </c>
      <c r="O26"/>
      <c r="P26" s="24">
        <v>0.97866231206463161</v>
      </c>
      <c r="S26"/>
    </row>
    <row r="27" spans="1:22" s="12" customFormat="1" x14ac:dyDescent="0.35">
      <c r="A27" s="1" t="s">
        <v>30</v>
      </c>
      <c r="B27" s="1" t="s">
        <v>31</v>
      </c>
      <c r="C27"/>
      <c r="D27" s="24">
        <f>N$27</f>
        <v>0.97866231206463161</v>
      </c>
      <c r="E27"/>
      <c r="F27"/>
      <c r="G27"/>
      <c r="H27"/>
      <c r="I27"/>
      <c r="J27"/>
      <c r="K27"/>
      <c r="L27" s="1" t="s">
        <v>30</v>
      </c>
      <c r="M27" s="1" t="s">
        <v>31</v>
      </c>
      <c r="N27" s="21">
        <f t="shared" si="0"/>
        <v>0.97866231206463161</v>
      </c>
      <c r="O27"/>
      <c r="P27" s="24">
        <v>0.97866231206463161</v>
      </c>
      <c r="S27"/>
    </row>
    <row r="28" spans="1:22" s="12" customFormat="1" x14ac:dyDescent="0.35">
      <c r="A28" s="1" t="s">
        <v>47</v>
      </c>
      <c r="B28" s="1" t="s">
        <v>10</v>
      </c>
      <c r="C28" t="s">
        <v>44</v>
      </c>
      <c r="D28" s="24">
        <f>N$25</f>
        <v>1.0199487502095992</v>
      </c>
      <c r="E28"/>
      <c r="F28"/>
      <c r="G28"/>
      <c r="H28"/>
      <c r="I28"/>
      <c r="J28"/>
      <c r="K28"/>
      <c r="L28"/>
      <c r="M28"/>
      <c r="N28"/>
      <c r="O28"/>
      <c r="P28"/>
      <c r="S28"/>
    </row>
    <row r="29" spans="1:22" s="12" customFormat="1" x14ac:dyDescent="0.35">
      <c r="A29" s="1" t="s">
        <v>47</v>
      </c>
      <c r="B29" s="1" t="s">
        <v>31</v>
      </c>
      <c r="C29"/>
      <c r="D29" s="24">
        <f>N$26</f>
        <v>0.97866231206463161</v>
      </c>
      <c r="E29"/>
      <c r="F29"/>
      <c r="G29"/>
      <c r="H29"/>
      <c r="I29"/>
      <c r="J29"/>
      <c r="K29"/>
      <c r="L29"/>
      <c r="M29"/>
      <c r="N29"/>
      <c r="O29"/>
      <c r="P29"/>
      <c r="S29"/>
    </row>
    <row r="30" spans="1:22" s="12" customFormat="1" x14ac:dyDescent="0.35">
      <c r="A30" s="1" t="s">
        <v>47</v>
      </c>
      <c r="B30" s="1" t="s">
        <v>31</v>
      </c>
      <c r="C30"/>
      <c r="D30" s="24">
        <f>N$27</f>
        <v>0.97866231206463161</v>
      </c>
      <c r="E30"/>
      <c r="F30"/>
      <c r="G30"/>
      <c r="H30"/>
      <c r="I30"/>
      <c r="J30"/>
      <c r="K30"/>
      <c r="L30"/>
      <c r="M30"/>
      <c r="N30"/>
      <c r="O30"/>
      <c r="P30"/>
      <c r="S30"/>
    </row>
    <row r="31" spans="1:22" s="12" customFormat="1" x14ac:dyDescent="0.35">
      <c r="A31" s="1" t="s">
        <v>52</v>
      </c>
      <c r="B31" s="1" t="s">
        <v>10</v>
      </c>
      <c r="C31" t="s">
        <v>44</v>
      </c>
      <c r="D31" s="24">
        <f>N$25</f>
        <v>1.0199487502095992</v>
      </c>
      <c r="E31"/>
      <c r="F31"/>
      <c r="G31"/>
      <c r="H31"/>
      <c r="I31"/>
      <c r="J31"/>
      <c r="K31"/>
      <c r="L31"/>
      <c r="M31"/>
      <c r="N31"/>
      <c r="O31"/>
      <c r="P31"/>
      <c r="S31"/>
    </row>
    <row r="32" spans="1:22" s="12" customFormat="1" x14ac:dyDescent="0.35">
      <c r="A32" s="1" t="s">
        <v>52</v>
      </c>
      <c r="B32" s="1" t="s">
        <v>31</v>
      </c>
      <c r="C32"/>
      <c r="D32" s="24">
        <f>N$26</f>
        <v>0.97866231206463161</v>
      </c>
      <c r="E32"/>
      <c r="F32"/>
      <c r="G32"/>
      <c r="H32"/>
      <c r="I32"/>
      <c r="J32"/>
      <c r="K32"/>
      <c r="L32"/>
      <c r="M32"/>
      <c r="N32"/>
      <c r="O32"/>
      <c r="P32"/>
      <c r="S32"/>
    </row>
    <row r="33" spans="1:19" s="12" customFormat="1" x14ac:dyDescent="0.35">
      <c r="A33" s="1" t="s">
        <v>52</v>
      </c>
      <c r="B33" s="1" t="s">
        <v>31</v>
      </c>
      <c r="C33"/>
      <c r="D33" s="24">
        <f>N$27</f>
        <v>0.97866231206463161</v>
      </c>
      <c r="E33"/>
      <c r="F33"/>
      <c r="G33"/>
      <c r="H33"/>
      <c r="I33"/>
      <c r="J33"/>
      <c r="K33"/>
      <c r="L33"/>
      <c r="M33"/>
      <c r="N33"/>
      <c r="O33"/>
      <c r="P33"/>
      <c r="S33"/>
    </row>
    <row r="34" spans="1:19" s="12" customFormat="1" x14ac:dyDescent="0.35">
      <c r="A34" s="1" t="s">
        <v>74</v>
      </c>
      <c r="B34" s="1" t="s">
        <v>10</v>
      </c>
      <c r="C34" t="s">
        <v>44</v>
      </c>
      <c r="D34" s="24">
        <f>N$25</f>
        <v>1.0199487502095992</v>
      </c>
      <c r="E34"/>
      <c r="F34"/>
      <c r="G34"/>
      <c r="H34"/>
      <c r="I34"/>
      <c r="J34"/>
      <c r="K34"/>
      <c r="L34"/>
      <c r="M34"/>
      <c r="N34"/>
      <c r="O34"/>
      <c r="P34"/>
      <c r="S34"/>
    </row>
    <row r="35" spans="1:19" s="12" customFormat="1" x14ac:dyDescent="0.35">
      <c r="A35" s="1" t="s">
        <v>74</v>
      </c>
      <c r="B35" s="1" t="s">
        <v>31</v>
      </c>
      <c r="C35"/>
      <c r="D35" s="24">
        <f>N$26</f>
        <v>0.97866231206463161</v>
      </c>
      <c r="E35"/>
      <c r="F35"/>
      <c r="G35"/>
      <c r="H35"/>
      <c r="I35"/>
      <c r="J35"/>
      <c r="K35"/>
      <c r="L35"/>
      <c r="M35"/>
      <c r="N35"/>
      <c r="O35"/>
      <c r="P35"/>
      <c r="S35"/>
    </row>
    <row r="36" spans="1:19" s="12" customFormat="1" x14ac:dyDescent="0.35">
      <c r="A36" s="1" t="s">
        <v>74</v>
      </c>
      <c r="B36" s="1" t="s">
        <v>31</v>
      </c>
      <c r="C36"/>
      <c r="D36" s="24">
        <f>N$27</f>
        <v>0.97866231206463161</v>
      </c>
      <c r="E36"/>
      <c r="F36"/>
      <c r="G36"/>
      <c r="H36"/>
      <c r="I36"/>
      <c r="J36"/>
      <c r="K36"/>
      <c r="L36"/>
      <c r="M36"/>
      <c r="N36"/>
      <c r="O36"/>
      <c r="P36"/>
      <c r="S36"/>
    </row>
    <row r="37" spans="1:19" s="12" customFormat="1" x14ac:dyDescent="0.35">
      <c r="A37" s="1" t="s">
        <v>75</v>
      </c>
      <c r="B37" s="1" t="s">
        <v>10</v>
      </c>
      <c r="C37" t="s">
        <v>44</v>
      </c>
      <c r="D37" s="24">
        <f>N$25</f>
        <v>1.0199487502095992</v>
      </c>
      <c r="E37"/>
      <c r="F37"/>
      <c r="G37"/>
      <c r="H37"/>
      <c r="I37"/>
      <c r="J37"/>
      <c r="K37"/>
      <c r="L37"/>
      <c r="M37"/>
      <c r="N37"/>
      <c r="O37"/>
      <c r="P37"/>
      <c r="S37"/>
    </row>
    <row r="38" spans="1:19" s="12" customFormat="1" x14ac:dyDescent="0.35">
      <c r="A38" s="1" t="s">
        <v>75</v>
      </c>
      <c r="B38" s="1" t="s">
        <v>31</v>
      </c>
      <c r="C38"/>
      <c r="D38" s="24">
        <f>N$26</f>
        <v>0.97866231206463161</v>
      </c>
      <c r="E38"/>
      <c r="F38"/>
      <c r="G38"/>
      <c r="H38"/>
      <c r="I38"/>
      <c r="J38"/>
      <c r="K38"/>
      <c r="L38"/>
      <c r="M38"/>
      <c r="N38"/>
      <c r="O38"/>
      <c r="P38"/>
      <c r="S38"/>
    </row>
    <row r="39" spans="1:19" s="12" customFormat="1" x14ac:dyDescent="0.35">
      <c r="A39" s="1" t="s">
        <v>75</v>
      </c>
      <c r="B39" s="1" t="s">
        <v>31</v>
      </c>
      <c r="C39"/>
      <c r="D39" s="24">
        <f>N$27</f>
        <v>0.97866231206463161</v>
      </c>
      <c r="E39"/>
      <c r="F39"/>
      <c r="G39"/>
      <c r="H39"/>
      <c r="I39"/>
      <c r="J39"/>
      <c r="K39"/>
      <c r="L39"/>
      <c r="M39"/>
      <c r="N39"/>
      <c r="O39"/>
      <c r="P39"/>
      <c r="S39"/>
    </row>
    <row r="40" spans="1:19" s="12" customFormat="1" x14ac:dyDescent="0.35">
      <c r="A40" s="1" t="s">
        <v>76</v>
      </c>
      <c r="B40" s="1" t="s">
        <v>10</v>
      </c>
      <c r="C40" t="s">
        <v>44</v>
      </c>
      <c r="D40" s="24">
        <f>N$25</f>
        <v>1.0199487502095992</v>
      </c>
      <c r="E40"/>
      <c r="F40"/>
      <c r="G40"/>
      <c r="H40"/>
      <c r="I40"/>
      <c r="J40"/>
      <c r="K40"/>
      <c r="L40"/>
      <c r="M40"/>
      <c r="N40"/>
      <c r="O40"/>
      <c r="P40"/>
      <c r="S40"/>
    </row>
    <row r="41" spans="1:19" s="12" customFormat="1" x14ac:dyDescent="0.35">
      <c r="A41" s="1" t="s">
        <v>76</v>
      </c>
      <c r="B41" s="1" t="s">
        <v>31</v>
      </c>
      <c r="C41"/>
      <c r="D41" s="24">
        <f>N$26</f>
        <v>0.97866231206463161</v>
      </c>
      <c r="E41"/>
      <c r="F41"/>
      <c r="G41"/>
      <c r="H41"/>
      <c r="I41"/>
      <c r="J41"/>
      <c r="K41"/>
      <c r="L41"/>
      <c r="M41"/>
      <c r="N41"/>
      <c r="O41"/>
      <c r="P41"/>
      <c r="S41"/>
    </row>
    <row r="42" spans="1:19" s="12" customFormat="1" x14ac:dyDescent="0.35">
      <c r="A42" s="1" t="s">
        <v>76</v>
      </c>
      <c r="B42" s="1" t="s">
        <v>31</v>
      </c>
      <c r="C42"/>
      <c r="D42" s="24">
        <f>N$27</f>
        <v>0.97866231206463161</v>
      </c>
      <c r="E42"/>
      <c r="F42"/>
      <c r="G42"/>
      <c r="H42"/>
      <c r="I42"/>
      <c r="J42"/>
      <c r="K42"/>
      <c r="L42"/>
      <c r="M42"/>
      <c r="N42"/>
      <c r="O42"/>
      <c r="P42"/>
      <c r="S42"/>
    </row>
    <row r="43" spans="1:19" s="12" customFormat="1" x14ac:dyDescent="0.35">
      <c r="A43" s="25" t="s">
        <v>53</v>
      </c>
      <c r="B43" s="25" t="s">
        <v>16</v>
      </c>
      <c r="C43" t="s">
        <v>27</v>
      </c>
      <c r="D43" s="26">
        <f>IF(C43="Al",N$43,N$50)</f>
        <v>0.43821748477161149</v>
      </c>
      <c r="E43"/>
      <c r="F43"/>
      <c r="G43"/>
      <c r="H43"/>
      <c r="I43"/>
      <c r="K43" t="s">
        <v>27</v>
      </c>
      <c r="L43" t="s">
        <v>50</v>
      </c>
      <c r="M43" t="s">
        <v>16</v>
      </c>
      <c r="N43" s="21">
        <f>P43+Q43</f>
        <v>0.43821748477161149</v>
      </c>
      <c r="O43" s="16"/>
      <c r="P43" s="17">
        <v>0.42821748477161148</v>
      </c>
      <c r="Q43" s="12">
        <v>0.01</v>
      </c>
    </row>
    <row r="44" spans="1:19" s="12" customFormat="1" x14ac:dyDescent="0.35">
      <c r="A44" s="25" t="s">
        <v>53</v>
      </c>
      <c r="B44" s="25" t="s">
        <v>13</v>
      </c>
      <c r="C44"/>
      <c r="D44" s="26">
        <f>IF(C43="Al",N$44,N$51)</f>
        <v>0.56530426073901929</v>
      </c>
      <c r="E44"/>
      <c r="F44"/>
      <c r="G44"/>
      <c r="H44"/>
      <c r="I44"/>
      <c r="K44"/>
      <c r="L44"/>
      <c r="M44" t="s">
        <v>13</v>
      </c>
      <c r="N44" s="21">
        <f t="shared" ref="N44:N48" si="1">P44+Q44</f>
        <v>0.56530426073901929</v>
      </c>
      <c r="O44" s="15"/>
      <c r="P44" s="17">
        <v>0.55530426073901928</v>
      </c>
      <c r="Q44" s="12">
        <v>0.01</v>
      </c>
    </row>
    <row r="45" spans="1:19" s="12" customFormat="1" x14ac:dyDescent="0.35">
      <c r="A45" s="25" t="s">
        <v>53</v>
      </c>
      <c r="B45" s="25" t="s">
        <v>14</v>
      </c>
      <c r="C45"/>
      <c r="D45" s="26">
        <f>IF(C43="Al",N$45,N$52)</f>
        <v>0.54854280279231549</v>
      </c>
      <c r="E45"/>
      <c r="F45"/>
      <c r="G45"/>
      <c r="H45"/>
      <c r="I45"/>
      <c r="K45"/>
      <c r="L45"/>
      <c r="M45" t="s">
        <v>14</v>
      </c>
      <c r="N45" s="21">
        <f t="shared" si="1"/>
        <v>0.54854280279231549</v>
      </c>
      <c r="O45" s="15"/>
      <c r="P45" s="17">
        <v>0.53854280279231548</v>
      </c>
      <c r="Q45" s="12">
        <v>0.01</v>
      </c>
    </row>
    <row r="46" spans="1:19" s="12" customFormat="1" x14ac:dyDescent="0.35">
      <c r="A46" s="25" t="s">
        <v>53</v>
      </c>
      <c r="B46" s="25" t="s">
        <v>48</v>
      </c>
      <c r="C46"/>
      <c r="D46" s="26">
        <f>IF(C43="Al",N$46,N$53)</f>
        <v>0.47874505158163877</v>
      </c>
      <c r="E46"/>
      <c r="F46"/>
      <c r="G46"/>
      <c r="H46"/>
      <c r="I46"/>
      <c r="K46"/>
      <c r="L46"/>
      <c r="M46" t="s">
        <v>48</v>
      </c>
      <c r="N46" s="21">
        <f t="shared" si="1"/>
        <v>0.47874505158163877</v>
      </c>
      <c r="O46"/>
      <c r="P46" s="17">
        <v>0.46874505158163876</v>
      </c>
      <c r="Q46" s="12">
        <v>0.01</v>
      </c>
    </row>
    <row r="47" spans="1:19" s="12" customFormat="1" x14ac:dyDescent="0.35">
      <c r="A47" s="25" t="s">
        <v>53</v>
      </c>
      <c r="B47" s="25" t="s">
        <v>31</v>
      </c>
      <c r="C47"/>
      <c r="D47" s="26">
        <f>IF(C43="Al",N$47,N$54)</f>
        <v>0.55706713537137553</v>
      </c>
      <c r="E47"/>
      <c r="F47"/>
      <c r="G47"/>
      <c r="H47"/>
      <c r="I47"/>
      <c r="K47"/>
      <c r="L47"/>
      <c r="M47" t="s">
        <v>31</v>
      </c>
      <c r="N47" s="21">
        <f t="shared" si="1"/>
        <v>0.55706713537137553</v>
      </c>
      <c r="O47" s="20"/>
      <c r="P47" s="17">
        <v>0.54706713537137552</v>
      </c>
      <c r="Q47" s="12">
        <v>0.01</v>
      </c>
    </row>
    <row r="48" spans="1:19" s="12" customFormat="1" x14ac:dyDescent="0.35">
      <c r="A48" s="25" t="s">
        <v>53</v>
      </c>
      <c r="B48" s="25" t="s">
        <v>49</v>
      </c>
      <c r="C48"/>
      <c r="D48" s="26">
        <f>IF(C43="Al",N$48,N$55)</f>
        <v>0.51857940615180453</v>
      </c>
      <c r="E48"/>
      <c r="F48"/>
      <c r="G48"/>
      <c r="H48"/>
      <c r="I48"/>
      <c r="K48"/>
      <c r="L48"/>
      <c r="M48" t="s">
        <v>49</v>
      </c>
      <c r="N48" s="21">
        <f t="shared" si="1"/>
        <v>0.51857940615180453</v>
      </c>
      <c r="O48" s="20">
        <v>3.0502119973354</v>
      </c>
      <c r="P48" s="17">
        <v>0.50857940615180453</v>
      </c>
      <c r="Q48" s="12">
        <v>0.01</v>
      </c>
    </row>
    <row r="49" spans="1:19" s="12" customFormat="1" x14ac:dyDescent="0.35">
      <c r="A49" s="25" t="s">
        <v>54</v>
      </c>
      <c r="B49" s="25" t="s">
        <v>16</v>
      </c>
      <c r="C49" t="s">
        <v>28</v>
      </c>
      <c r="D49" s="26">
        <f>IF(C49="Al",N$43,N$50)</f>
        <v>0.29392208015414761</v>
      </c>
      <c r="E49"/>
      <c r="F49"/>
      <c r="G49"/>
      <c r="H49"/>
      <c r="I49"/>
      <c r="K49"/>
      <c r="L49"/>
      <c r="M49"/>
      <c r="N49" s="15"/>
      <c r="O49" s="15"/>
      <c r="P49" s="15"/>
    </row>
    <row r="50" spans="1:19" s="12" customFormat="1" x14ac:dyDescent="0.35">
      <c r="A50" s="25" t="s">
        <v>54</v>
      </c>
      <c r="B50" s="25" t="s">
        <v>13</v>
      </c>
      <c r="C50"/>
      <c r="D50" s="26">
        <f>IF(C49="Al",N$44,N$51)</f>
        <v>0.37536529266073815</v>
      </c>
      <c r="E50"/>
      <c r="F50"/>
      <c r="G50"/>
      <c r="H50"/>
      <c r="I50"/>
      <c r="K50" t="s">
        <v>28</v>
      </c>
      <c r="L50" t="s">
        <v>50</v>
      </c>
      <c r="M50" t="s">
        <v>16</v>
      </c>
      <c r="N50" s="21">
        <f>P50+Q50</f>
        <v>0.29392208015414761</v>
      </c>
      <c r="O50" s="15"/>
      <c r="P50" s="17">
        <v>0.2839220801541476</v>
      </c>
      <c r="Q50" s="12">
        <v>0.01</v>
      </c>
    </row>
    <row r="51" spans="1:19" s="12" customFormat="1" x14ac:dyDescent="0.35">
      <c r="A51" s="25" t="s">
        <v>54</v>
      </c>
      <c r="B51" s="25" t="s">
        <v>14</v>
      </c>
      <c r="C51"/>
      <c r="D51" s="26">
        <f>IF(C49="Al",N$45,N$52)</f>
        <v>0.36465838380316945</v>
      </c>
      <c r="E51"/>
      <c r="F51"/>
      <c r="G51"/>
      <c r="H51"/>
      <c r="I51"/>
      <c r="K51"/>
      <c r="L51"/>
      <c r="M51" t="s">
        <v>13</v>
      </c>
      <c r="N51" s="21">
        <f t="shared" ref="N51:N55" si="2">P51+Q51</f>
        <v>0.37536529266073815</v>
      </c>
      <c r="O51" s="15"/>
      <c r="P51" s="17">
        <v>0.36536529266073814</v>
      </c>
      <c r="Q51" s="12">
        <v>0.01</v>
      </c>
    </row>
    <row r="52" spans="1:19" s="12" customFormat="1" x14ac:dyDescent="0.35">
      <c r="A52" s="25" t="s">
        <v>54</v>
      </c>
      <c r="B52" s="25" t="s">
        <v>48</v>
      </c>
      <c r="C52"/>
      <c r="D52" s="26">
        <f>IF(C49="Al",N$46,N$53)</f>
        <v>0.31996298202151713</v>
      </c>
      <c r="E52"/>
      <c r="F52"/>
      <c r="G52"/>
      <c r="H52"/>
      <c r="I52"/>
      <c r="K52"/>
      <c r="L52"/>
      <c r="M52" t="s">
        <v>14</v>
      </c>
      <c r="N52" s="21">
        <f t="shared" si="2"/>
        <v>0.36465838380316945</v>
      </c>
      <c r="O52" s="15"/>
      <c r="P52" s="17">
        <v>0.35465838380316944</v>
      </c>
      <c r="Q52" s="12">
        <v>0.01</v>
      </c>
    </row>
    <row r="53" spans="1:19" s="12" customFormat="1" x14ac:dyDescent="0.35">
      <c r="A53" s="25" t="s">
        <v>54</v>
      </c>
      <c r="B53" s="25" t="s">
        <v>31</v>
      </c>
      <c r="C53"/>
      <c r="D53" s="26">
        <f>IF(C49="Al",N$47,N$54)</f>
        <v>0.37010478236927447</v>
      </c>
      <c r="E53"/>
      <c r="F53"/>
      <c r="G53"/>
      <c r="H53"/>
      <c r="I53"/>
      <c r="K53"/>
      <c r="L53"/>
      <c r="M53" t="s">
        <v>48</v>
      </c>
      <c r="N53" s="21">
        <f t="shared" si="2"/>
        <v>0.31996298202151713</v>
      </c>
      <c r="O53" s="20"/>
      <c r="P53" s="17">
        <v>0.30996298202151712</v>
      </c>
      <c r="Q53" s="12">
        <v>0.01</v>
      </c>
    </row>
    <row r="54" spans="1:19" s="12" customFormat="1" x14ac:dyDescent="0.35">
      <c r="A54" s="25" t="s">
        <v>54</v>
      </c>
      <c r="B54" s="25" t="s">
        <v>49</v>
      </c>
      <c r="C54"/>
      <c r="D54" s="26">
        <f>IF(C49="Al",N$48,N$55)</f>
        <v>0.34549353305859437</v>
      </c>
      <c r="E54"/>
      <c r="F54"/>
      <c r="G54"/>
      <c r="H54"/>
      <c r="I54"/>
      <c r="K54" s="6"/>
      <c r="L54" s="6"/>
      <c r="M54" t="s">
        <v>31</v>
      </c>
      <c r="N54" s="21">
        <f t="shared" si="2"/>
        <v>0.37010478236927447</v>
      </c>
      <c r="P54" s="17">
        <v>0.36010478236927446</v>
      </c>
      <c r="Q54" s="12">
        <v>0.01</v>
      </c>
    </row>
    <row r="55" spans="1:19" s="12" customFormat="1" x14ac:dyDescent="0.35">
      <c r="A55" s="25" t="s">
        <v>55</v>
      </c>
      <c r="B55" s="25" t="s">
        <v>16</v>
      </c>
      <c r="C55" t="s">
        <v>27</v>
      </c>
      <c r="D55" s="26">
        <f>IF(C55="Al",N$43,N$50)</f>
        <v>0.43821748477161149</v>
      </c>
      <c r="E55"/>
      <c r="F55"/>
      <c r="G55"/>
      <c r="H55"/>
      <c r="I55"/>
      <c r="K55"/>
      <c r="L55"/>
      <c r="M55" t="s">
        <v>49</v>
      </c>
      <c r="N55" s="21">
        <f t="shared" si="2"/>
        <v>0.34549353305859437</v>
      </c>
      <c r="O55" s="20">
        <v>2.0119239581516735</v>
      </c>
      <c r="P55" s="17">
        <v>0.33549353305859436</v>
      </c>
      <c r="Q55" s="12">
        <v>0.01</v>
      </c>
    </row>
    <row r="56" spans="1:19" s="12" customFormat="1" x14ac:dyDescent="0.35">
      <c r="A56" s="25" t="s">
        <v>55</v>
      </c>
      <c r="B56" s="25" t="s">
        <v>13</v>
      </c>
      <c r="C56"/>
      <c r="D56" s="26">
        <f>IF(C55="Al",N$44,N$51)</f>
        <v>0.56530426073901929</v>
      </c>
      <c r="E56"/>
      <c r="F56"/>
      <c r="G56"/>
      <c r="H56"/>
      <c r="I56"/>
      <c r="J56"/>
      <c r="K56"/>
      <c r="L56"/>
      <c r="M56"/>
      <c r="N56"/>
      <c r="O56"/>
      <c r="P56"/>
      <c r="S56"/>
    </row>
    <row r="57" spans="1:19" s="12" customFormat="1" x14ac:dyDescent="0.35">
      <c r="A57" s="25" t="s">
        <v>55</v>
      </c>
      <c r="B57" s="25" t="s">
        <v>14</v>
      </c>
      <c r="C57"/>
      <c r="D57" s="26">
        <f>IF(C55="Al",N$45,N$52)</f>
        <v>0.54854280279231549</v>
      </c>
      <c r="E57"/>
      <c r="F57"/>
      <c r="G57"/>
      <c r="H57"/>
      <c r="I57"/>
      <c r="J57"/>
      <c r="K57"/>
      <c r="L57"/>
      <c r="M57"/>
      <c r="N57"/>
      <c r="O57"/>
      <c r="P57"/>
      <c r="S57"/>
    </row>
    <row r="58" spans="1:19" s="12" customFormat="1" x14ac:dyDescent="0.35">
      <c r="A58" s="25" t="s">
        <v>55</v>
      </c>
      <c r="B58" s="25" t="s">
        <v>48</v>
      </c>
      <c r="C58"/>
      <c r="D58" s="26">
        <f>IF(C55="Al",N$46,N$53)</f>
        <v>0.47874505158163877</v>
      </c>
      <c r="E58"/>
      <c r="F58"/>
      <c r="G58"/>
      <c r="H58"/>
      <c r="I58"/>
      <c r="J58"/>
      <c r="K58"/>
      <c r="L58"/>
      <c r="M58"/>
      <c r="N58"/>
      <c r="O58"/>
      <c r="P58"/>
      <c r="S58"/>
    </row>
    <row r="59" spans="1:19" s="12" customFormat="1" x14ac:dyDescent="0.35">
      <c r="A59" s="25" t="s">
        <v>55</v>
      </c>
      <c r="B59" s="25" t="s">
        <v>31</v>
      </c>
      <c r="C59"/>
      <c r="D59" s="26">
        <f>IF(C55="Al",N$47,N$54)</f>
        <v>0.55706713537137553</v>
      </c>
      <c r="E59"/>
      <c r="F59"/>
      <c r="G59"/>
      <c r="H59"/>
      <c r="I59"/>
      <c r="J59"/>
      <c r="K59"/>
      <c r="L59"/>
      <c r="M59"/>
      <c r="N59"/>
      <c r="O59"/>
      <c r="P59"/>
      <c r="S59"/>
    </row>
    <row r="60" spans="1:19" s="12" customFormat="1" x14ac:dyDescent="0.35">
      <c r="A60" s="25" t="s">
        <v>55</v>
      </c>
      <c r="B60" s="25" t="s">
        <v>49</v>
      </c>
      <c r="C60"/>
      <c r="D60" s="26">
        <f>IF(C55="Al",N$48,N$55)</f>
        <v>0.51857940615180453</v>
      </c>
      <c r="E60"/>
      <c r="F60"/>
      <c r="G60"/>
      <c r="H60"/>
      <c r="I60"/>
      <c r="J60"/>
      <c r="K60"/>
      <c r="L60"/>
      <c r="M60"/>
      <c r="N60"/>
      <c r="O60"/>
      <c r="P60"/>
      <c r="S60"/>
    </row>
    <row r="61" spans="1:19" s="12" customFormat="1" x14ac:dyDescent="0.35">
      <c r="A61" s="25" t="s">
        <v>56</v>
      </c>
      <c r="B61" s="25" t="s">
        <v>16</v>
      </c>
      <c r="C61" t="s">
        <v>28</v>
      </c>
      <c r="D61" s="26">
        <f>IF(C61="Al",N$43,N$50)</f>
        <v>0.29392208015414761</v>
      </c>
      <c r="E61"/>
      <c r="F61"/>
      <c r="G61"/>
      <c r="H61"/>
      <c r="I61"/>
      <c r="J61"/>
      <c r="K61"/>
      <c r="L61"/>
      <c r="M61"/>
      <c r="N61"/>
      <c r="O61"/>
      <c r="P61"/>
      <c r="S61"/>
    </row>
    <row r="62" spans="1:19" s="12" customFormat="1" x14ac:dyDescent="0.35">
      <c r="A62" s="25" t="s">
        <v>56</v>
      </c>
      <c r="B62" s="25" t="s">
        <v>13</v>
      </c>
      <c r="C62"/>
      <c r="D62" s="26">
        <f>IF(C61="Al",N$44,N$51)</f>
        <v>0.37536529266073815</v>
      </c>
      <c r="E62"/>
      <c r="F62"/>
      <c r="G62"/>
      <c r="H62"/>
      <c r="I62"/>
      <c r="J62"/>
      <c r="K62"/>
      <c r="L62"/>
      <c r="M62"/>
      <c r="N62"/>
      <c r="O62"/>
      <c r="P62"/>
      <c r="S62"/>
    </row>
    <row r="63" spans="1:19" s="12" customFormat="1" x14ac:dyDescent="0.35">
      <c r="A63" s="25" t="s">
        <v>56</v>
      </c>
      <c r="B63" s="25" t="s">
        <v>14</v>
      </c>
      <c r="C63"/>
      <c r="D63" s="26">
        <f>IF(C61="Al",N$45,N$52)</f>
        <v>0.36465838380316945</v>
      </c>
      <c r="E63"/>
      <c r="F63"/>
      <c r="G63"/>
      <c r="H63"/>
      <c r="I63"/>
      <c r="J63"/>
      <c r="K63"/>
      <c r="L63"/>
      <c r="M63"/>
      <c r="N63"/>
      <c r="O63"/>
      <c r="P63"/>
      <c r="S63"/>
    </row>
    <row r="64" spans="1:19" s="12" customFormat="1" x14ac:dyDescent="0.35">
      <c r="A64" s="25" t="s">
        <v>56</v>
      </c>
      <c r="B64" s="25" t="s">
        <v>48</v>
      </c>
      <c r="C64"/>
      <c r="D64" s="26">
        <f>IF(C61="Al",N$46,N$53)</f>
        <v>0.31996298202151713</v>
      </c>
      <c r="E64"/>
      <c r="F64"/>
      <c r="G64"/>
      <c r="H64"/>
      <c r="I64"/>
      <c r="J64"/>
      <c r="K64"/>
      <c r="L64"/>
      <c r="M64"/>
      <c r="N64"/>
      <c r="O64"/>
      <c r="P64"/>
      <c r="S64"/>
    </row>
    <row r="65" spans="1:19" s="12" customFormat="1" x14ac:dyDescent="0.35">
      <c r="A65" s="25" t="s">
        <v>56</v>
      </c>
      <c r="B65" s="25" t="s">
        <v>31</v>
      </c>
      <c r="C65"/>
      <c r="D65" s="26">
        <f>IF(C61="Al",N$47,N$54)</f>
        <v>0.37010478236927447</v>
      </c>
      <c r="E65"/>
      <c r="F65"/>
      <c r="G65"/>
      <c r="H65"/>
      <c r="I65"/>
      <c r="J65"/>
      <c r="K65"/>
      <c r="L65"/>
      <c r="M65"/>
      <c r="N65"/>
      <c r="O65"/>
      <c r="P65"/>
      <c r="S65"/>
    </row>
    <row r="66" spans="1:19" s="12" customFormat="1" x14ac:dyDescent="0.35">
      <c r="A66" s="25" t="s">
        <v>56</v>
      </c>
      <c r="B66" s="25" t="s">
        <v>49</v>
      </c>
      <c r="C66"/>
      <c r="D66" s="26">
        <f>IF(C61="Al",N$48,N$55)</f>
        <v>0.34549353305859437</v>
      </c>
      <c r="E66"/>
      <c r="F66"/>
      <c r="G66"/>
      <c r="H66"/>
      <c r="I66"/>
      <c r="J66"/>
      <c r="K66"/>
      <c r="L66"/>
      <c r="M66"/>
      <c r="N66"/>
      <c r="O66"/>
      <c r="P66"/>
      <c r="S66"/>
    </row>
    <row r="67" spans="1:19" s="12" customFormat="1" x14ac:dyDescent="0.35">
      <c r="A67" s="25" t="s">
        <v>57</v>
      </c>
      <c r="B67" s="25" t="s">
        <v>16</v>
      </c>
      <c r="C67" t="s">
        <v>27</v>
      </c>
      <c r="D67" s="26">
        <f>IF(C67="Al",N$43,N$50)</f>
        <v>0.43821748477161149</v>
      </c>
      <c r="E67"/>
      <c r="F67"/>
      <c r="G67"/>
      <c r="H67"/>
      <c r="I67"/>
      <c r="J67"/>
      <c r="K67"/>
      <c r="L67"/>
      <c r="M67"/>
      <c r="N67"/>
      <c r="O67"/>
      <c r="P67"/>
      <c r="S67"/>
    </row>
    <row r="68" spans="1:19" s="12" customFormat="1" x14ac:dyDescent="0.35">
      <c r="A68" s="25" t="s">
        <v>57</v>
      </c>
      <c r="B68" s="25" t="s">
        <v>13</v>
      </c>
      <c r="C68"/>
      <c r="D68" s="26">
        <f>IF(C67="Al",N$44,N$51)</f>
        <v>0.56530426073901929</v>
      </c>
      <c r="E68"/>
      <c r="F68"/>
      <c r="G68"/>
      <c r="H68"/>
      <c r="I68"/>
      <c r="J68"/>
      <c r="K68"/>
      <c r="L68"/>
      <c r="M68"/>
      <c r="N68"/>
      <c r="O68"/>
      <c r="P68"/>
      <c r="S68"/>
    </row>
    <row r="69" spans="1:19" s="12" customFormat="1" x14ac:dyDescent="0.35">
      <c r="A69" s="25" t="s">
        <v>57</v>
      </c>
      <c r="B69" s="25" t="s">
        <v>14</v>
      </c>
      <c r="C69"/>
      <c r="D69" s="26">
        <f>IF(C67="Al",N$45,N$52)</f>
        <v>0.54854280279231549</v>
      </c>
      <c r="E69"/>
      <c r="F69"/>
      <c r="G69"/>
      <c r="H69"/>
      <c r="I69"/>
      <c r="J69"/>
      <c r="K69"/>
      <c r="L69"/>
      <c r="M69"/>
      <c r="N69"/>
      <c r="O69"/>
      <c r="P69"/>
      <c r="S69"/>
    </row>
    <row r="70" spans="1:19" s="12" customFormat="1" x14ac:dyDescent="0.35">
      <c r="A70" s="25" t="s">
        <v>57</v>
      </c>
      <c r="B70" s="25" t="s">
        <v>48</v>
      </c>
      <c r="C70"/>
      <c r="D70" s="26">
        <f>IF(C67="Al",N$46,N$53)</f>
        <v>0.47874505158163877</v>
      </c>
      <c r="E70"/>
      <c r="F70"/>
      <c r="G70"/>
      <c r="H70"/>
      <c r="I70"/>
      <c r="J70"/>
      <c r="K70"/>
      <c r="L70"/>
      <c r="M70"/>
      <c r="N70"/>
      <c r="O70"/>
      <c r="P70"/>
      <c r="S70"/>
    </row>
    <row r="71" spans="1:19" s="12" customFormat="1" x14ac:dyDescent="0.35">
      <c r="A71" s="25" t="s">
        <v>57</v>
      </c>
      <c r="B71" s="25" t="s">
        <v>31</v>
      </c>
      <c r="C71"/>
      <c r="D71" s="26">
        <f>IF(C67="Al",N$47,N$54)</f>
        <v>0.55706713537137553</v>
      </c>
      <c r="E71"/>
      <c r="F71"/>
      <c r="G71"/>
      <c r="H71"/>
      <c r="I71"/>
      <c r="J71"/>
      <c r="K71"/>
      <c r="L71"/>
      <c r="M71"/>
      <c r="N71"/>
      <c r="O71"/>
      <c r="P71"/>
      <c r="S71"/>
    </row>
    <row r="72" spans="1:19" s="12" customFormat="1" x14ac:dyDescent="0.35">
      <c r="A72" s="25" t="s">
        <v>57</v>
      </c>
      <c r="B72" s="25" t="s">
        <v>49</v>
      </c>
      <c r="C72"/>
      <c r="D72" s="26">
        <f>IF(C67="Al",N$48,N$55)</f>
        <v>0.51857940615180453</v>
      </c>
      <c r="E72"/>
      <c r="F72"/>
      <c r="G72"/>
      <c r="H72"/>
      <c r="I72"/>
      <c r="J72"/>
      <c r="K72"/>
      <c r="L72"/>
      <c r="M72"/>
      <c r="N72"/>
      <c r="O72"/>
      <c r="P72"/>
      <c r="S72"/>
    </row>
    <row r="73" spans="1:19" s="12" customFormat="1" x14ac:dyDescent="0.35">
      <c r="A73" s="25" t="s">
        <v>58</v>
      </c>
      <c r="B73" s="25" t="s">
        <v>16</v>
      </c>
      <c r="C73" t="s">
        <v>27</v>
      </c>
      <c r="D73" s="26">
        <f>IF(C73="Al",N$43,N$50)</f>
        <v>0.43821748477161149</v>
      </c>
      <c r="E73"/>
      <c r="F73"/>
      <c r="G73"/>
      <c r="H73"/>
      <c r="I73"/>
      <c r="J73"/>
      <c r="K73"/>
      <c r="L73"/>
      <c r="M73"/>
      <c r="N73"/>
      <c r="O73"/>
      <c r="P73"/>
      <c r="S73"/>
    </row>
    <row r="74" spans="1:19" s="12" customFormat="1" x14ac:dyDescent="0.35">
      <c r="A74" s="25" t="s">
        <v>58</v>
      </c>
      <c r="B74" s="25" t="s">
        <v>13</v>
      </c>
      <c r="C74"/>
      <c r="D74" s="26">
        <f>IF(C73="Al",N$44,N$51)</f>
        <v>0.56530426073901929</v>
      </c>
      <c r="E74"/>
      <c r="F74"/>
      <c r="G74"/>
      <c r="H74"/>
      <c r="I74"/>
      <c r="J74"/>
      <c r="K74"/>
      <c r="L74"/>
      <c r="M74"/>
      <c r="N74"/>
      <c r="O74"/>
      <c r="P74"/>
      <c r="S74"/>
    </row>
    <row r="75" spans="1:19" s="12" customFormat="1" x14ac:dyDescent="0.35">
      <c r="A75" s="25" t="s">
        <v>58</v>
      </c>
      <c r="B75" s="25" t="s">
        <v>14</v>
      </c>
      <c r="C75"/>
      <c r="D75" s="26">
        <f>IF(C73="Al",N$45,N$52)</f>
        <v>0.54854280279231549</v>
      </c>
      <c r="E75"/>
      <c r="F75"/>
      <c r="G75"/>
      <c r="H75"/>
      <c r="I75"/>
      <c r="J75"/>
      <c r="K75"/>
      <c r="L75"/>
      <c r="M75"/>
      <c r="N75"/>
      <c r="O75"/>
      <c r="P75"/>
      <c r="S75"/>
    </row>
    <row r="76" spans="1:19" s="12" customFormat="1" x14ac:dyDescent="0.35">
      <c r="A76" s="25" t="s">
        <v>58</v>
      </c>
      <c r="B76" s="25" t="s">
        <v>48</v>
      </c>
      <c r="C76"/>
      <c r="D76" s="26">
        <f>IF(C73="Al",N$46,N$53)</f>
        <v>0.47874505158163877</v>
      </c>
      <c r="E76"/>
      <c r="F76"/>
      <c r="G76"/>
      <c r="H76"/>
      <c r="I76"/>
      <c r="J76"/>
      <c r="K76" s="6"/>
      <c r="L76" s="6"/>
      <c r="M76" s="6"/>
      <c r="N76" s="6"/>
      <c r="O76" s="6"/>
      <c r="P76" s="6"/>
      <c r="S76" s="6"/>
    </row>
    <row r="77" spans="1:19" s="12" customFormat="1" x14ac:dyDescent="0.35">
      <c r="A77" s="25" t="s">
        <v>58</v>
      </c>
      <c r="B77" s="25" t="s">
        <v>31</v>
      </c>
      <c r="C77"/>
      <c r="D77" s="26">
        <f>IF(C73="Al",N$47,N$54)</f>
        <v>0.55706713537137553</v>
      </c>
      <c r="E77"/>
      <c r="F77"/>
      <c r="G77"/>
      <c r="H77"/>
      <c r="I77"/>
      <c r="J77"/>
      <c r="K77" s="6"/>
      <c r="L77" s="6"/>
      <c r="M77" s="6"/>
      <c r="N77" s="6"/>
      <c r="O77" s="6"/>
      <c r="P77" s="6"/>
      <c r="S77" s="6"/>
    </row>
    <row r="78" spans="1:19" s="12" customFormat="1" x14ac:dyDescent="0.35">
      <c r="A78" s="25" t="s">
        <v>58</v>
      </c>
      <c r="B78" s="25" t="s">
        <v>49</v>
      </c>
      <c r="C78"/>
      <c r="D78" s="26">
        <f>IF(C73="Al",N$48,N$55)</f>
        <v>0.51857940615180453</v>
      </c>
      <c r="E78"/>
      <c r="F78"/>
      <c r="G78"/>
      <c r="H78"/>
      <c r="I78"/>
      <c r="J78"/>
      <c r="K78" s="6"/>
      <c r="L78" s="6"/>
      <c r="M78" s="6"/>
      <c r="N78" s="6"/>
      <c r="O78" s="6"/>
      <c r="P78" s="6"/>
      <c r="S78" s="6"/>
    </row>
    <row r="79" spans="1:19" s="12" customFormat="1" x14ac:dyDescent="0.35">
      <c r="A79" s="25" t="s">
        <v>59</v>
      </c>
      <c r="B79" s="25" t="s">
        <v>16</v>
      </c>
      <c r="C79" t="s">
        <v>27</v>
      </c>
      <c r="D79" s="26">
        <f>IF(C79="Al",N$43,N$50)</f>
        <v>0.43821748477161149</v>
      </c>
      <c r="E79"/>
      <c r="F79"/>
      <c r="G79"/>
      <c r="H79"/>
      <c r="I79"/>
      <c r="K79" s="6"/>
      <c r="L79" s="6"/>
      <c r="M79" s="6"/>
      <c r="N79" s="19"/>
      <c r="O79" s="36"/>
    </row>
    <row r="80" spans="1:19" s="12" customFormat="1" x14ac:dyDescent="0.35">
      <c r="A80" s="25" t="s">
        <v>59</v>
      </c>
      <c r="B80" s="25" t="s">
        <v>13</v>
      </c>
      <c r="C80"/>
      <c r="D80" s="26">
        <f>IF(C79="Al",N$44,N$51)</f>
        <v>0.56530426073901929</v>
      </c>
      <c r="E80"/>
      <c r="F80"/>
      <c r="G80"/>
      <c r="H80"/>
      <c r="I80"/>
      <c r="K80" s="6"/>
      <c r="L80" s="6"/>
      <c r="M80" s="6"/>
      <c r="N80" s="19"/>
    </row>
    <row r="81" spans="1:19" s="12" customFormat="1" x14ac:dyDescent="0.35">
      <c r="A81" s="25" t="s">
        <v>59</v>
      </c>
      <c r="B81" s="25" t="s">
        <v>14</v>
      </c>
      <c r="C81"/>
      <c r="D81" s="26">
        <f>IF(C79="Al",N$45,N$52)</f>
        <v>0.54854280279231549</v>
      </c>
      <c r="E81"/>
      <c r="F81"/>
      <c r="G81"/>
      <c r="H81"/>
      <c r="I81"/>
      <c r="K81" s="6"/>
      <c r="L81" s="6"/>
      <c r="M81" s="6"/>
      <c r="N81" s="19"/>
    </row>
    <row r="82" spans="1:19" s="12" customFormat="1" x14ac:dyDescent="0.35">
      <c r="A82" s="25" t="s">
        <v>59</v>
      </c>
      <c r="B82" s="25" t="s">
        <v>48</v>
      </c>
      <c r="C82"/>
      <c r="D82" s="26">
        <f>IF(C79="Al",N$46,N$53)</f>
        <v>0.47874505158163877</v>
      </c>
      <c r="E82"/>
      <c r="F82"/>
      <c r="G82"/>
      <c r="H82"/>
      <c r="I82"/>
      <c r="K82" s="6"/>
      <c r="L82" s="6"/>
      <c r="M82" s="6"/>
      <c r="N82" s="19"/>
      <c r="O82" s="6"/>
    </row>
    <row r="83" spans="1:19" s="12" customFormat="1" x14ac:dyDescent="0.35">
      <c r="A83" s="25" t="s">
        <v>59</v>
      </c>
      <c r="B83" s="25" t="s">
        <v>31</v>
      </c>
      <c r="C83"/>
      <c r="D83" s="26">
        <f>IF(C79="Al",N$47,N$54)</f>
        <v>0.55706713537137553</v>
      </c>
      <c r="E83"/>
      <c r="F83"/>
      <c r="G83"/>
      <c r="H83"/>
      <c r="I83"/>
      <c r="K83" s="6"/>
      <c r="L83" s="6"/>
      <c r="M83" s="6"/>
      <c r="N83" s="19"/>
      <c r="O83" s="21"/>
    </row>
    <row r="84" spans="1:19" s="12" customFormat="1" x14ac:dyDescent="0.35">
      <c r="A84" s="25" t="s">
        <v>59</v>
      </c>
      <c r="B84" s="25" t="s">
        <v>49</v>
      </c>
      <c r="C84"/>
      <c r="D84" s="26">
        <f>IF(C79="Al",N$48,N$55)</f>
        <v>0.51857940615180453</v>
      </c>
      <c r="E84"/>
      <c r="F84"/>
      <c r="G84"/>
      <c r="H84"/>
      <c r="I84"/>
      <c r="K84" s="6"/>
      <c r="L84" s="6"/>
      <c r="M84" s="6"/>
      <c r="N84" s="19"/>
      <c r="O84" s="21"/>
    </row>
    <row r="85" spans="1:19" s="12" customFormat="1" x14ac:dyDescent="0.35">
      <c r="A85" s="25" t="s">
        <v>60</v>
      </c>
      <c r="B85" s="25" t="s">
        <v>16</v>
      </c>
      <c r="C85" t="s">
        <v>27</v>
      </c>
      <c r="D85" s="26">
        <f>IF(C85="Al",N$43,N$50)</f>
        <v>0.43821748477161149</v>
      </c>
      <c r="E85"/>
      <c r="F85"/>
      <c r="G85"/>
      <c r="H85"/>
      <c r="I85"/>
      <c r="K85" s="6"/>
      <c r="L85" s="6"/>
      <c r="M85" s="6"/>
    </row>
    <row r="86" spans="1:19" s="12" customFormat="1" x14ac:dyDescent="0.35">
      <c r="A86" s="25" t="s">
        <v>60</v>
      </c>
      <c r="B86" s="25" t="s">
        <v>13</v>
      </c>
      <c r="C86"/>
      <c r="D86" s="26">
        <f>IF(C85="Al",N$44,N$51)</f>
        <v>0.56530426073901929</v>
      </c>
      <c r="E86"/>
      <c r="F86"/>
      <c r="G86"/>
      <c r="H86"/>
      <c r="I86"/>
      <c r="K86" s="6"/>
      <c r="L86" s="6"/>
      <c r="M86" s="6"/>
      <c r="N86" s="19"/>
    </row>
    <row r="87" spans="1:19" s="12" customFormat="1" x14ac:dyDescent="0.35">
      <c r="A87" s="25" t="s">
        <v>60</v>
      </c>
      <c r="B87" s="25" t="s">
        <v>14</v>
      </c>
      <c r="C87"/>
      <c r="D87" s="26">
        <f>IF(C85="Al",N$45,N$52)</f>
        <v>0.54854280279231549</v>
      </c>
      <c r="E87"/>
      <c r="F87"/>
      <c r="G87"/>
      <c r="H87"/>
      <c r="I87"/>
      <c r="K87" s="6"/>
      <c r="L87" s="6"/>
      <c r="M87" s="6"/>
      <c r="N87" s="19"/>
    </row>
    <row r="88" spans="1:19" s="12" customFormat="1" x14ac:dyDescent="0.35">
      <c r="A88" s="25" t="s">
        <v>60</v>
      </c>
      <c r="B88" s="25" t="s">
        <v>48</v>
      </c>
      <c r="C88"/>
      <c r="D88" s="26">
        <f>IF(C85="Al",N$46,N$53)</f>
        <v>0.47874505158163877</v>
      </c>
      <c r="E88"/>
      <c r="F88"/>
      <c r="G88"/>
      <c r="H88"/>
      <c r="I88"/>
      <c r="K88" s="6"/>
      <c r="L88" s="6"/>
      <c r="M88" s="6"/>
      <c r="N88" s="19"/>
    </row>
    <row r="89" spans="1:19" s="12" customFormat="1" x14ac:dyDescent="0.35">
      <c r="A89" s="25" t="s">
        <v>60</v>
      </c>
      <c r="B89" s="25" t="s">
        <v>31</v>
      </c>
      <c r="C89"/>
      <c r="D89" s="26">
        <f>IF(C85="Al",N$47,N$54)</f>
        <v>0.55706713537137553</v>
      </c>
      <c r="E89"/>
      <c r="F89"/>
      <c r="G89"/>
      <c r="H89"/>
      <c r="I89"/>
      <c r="K89" s="6"/>
      <c r="L89" s="6"/>
      <c r="M89" s="6"/>
      <c r="N89" s="19"/>
      <c r="O89" s="21"/>
    </row>
    <row r="90" spans="1:19" s="12" customFormat="1" x14ac:dyDescent="0.35">
      <c r="A90" s="25" t="s">
        <v>60</v>
      </c>
      <c r="B90" s="25" t="s">
        <v>49</v>
      </c>
      <c r="C90"/>
      <c r="D90" s="26">
        <f>IF(C85="Al",N$48,N$55)</f>
        <v>0.51857940615180453</v>
      </c>
      <c r="E90"/>
      <c r="F90"/>
      <c r="G90"/>
      <c r="H90"/>
      <c r="I90"/>
      <c r="K90" s="6"/>
      <c r="L90" s="6"/>
      <c r="M90" s="6"/>
      <c r="N90" s="19"/>
    </row>
    <row r="91" spans="1:19" s="12" customFormat="1" x14ac:dyDescent="0.35">
      <c r="A91" s="25" t="s">
        <v>61</v>
      </c>
      <c r="B91" s="25" t="s">
        <v>16</v>
      </c>
      <c r="C91" t="s">
        <v>28</v>
      </c>
      <c r="D91" s="26">
        <f>IF(C91="Al",N$43,N$50)</f>
        <v>0.29392208015414761</v>
      </c>
      <c r="E91"/>
      <c r="F91"/>
      <c r="G91"/>
      <c r="H91"/>
      <c r="I91"/>
      <c r="K91" s="6"/>
      <c r="L91" s="6"/>
      <c r="M91" s="6"/>
      <c r="N91" s="19"/>
      <c r="O91" s="21"/>
    </row>
    <row r="92" spans="1:19" s="12" customFormat="1" x14ac:dyDescent="0.35">
      <c r="A92" s="25" t="s">
        <v>61</v>
      </c>
      <c r="B92" s="25" t="s">
        <v>13</v>
      </c>
      <c r="C92"/>
      <c r="D92" s="26">
        <f>IF(C91="Al",N$44,N$51)</f>
        <v>0.37536529266073815</v>
      </c>
      <c r="E92"/>
      <c r="F92"/>
      <c r="G92"/>
      <c r="H92"/>
      <c r="I92"/>
      <c r="J92"/>
      <c r="K92" s="6"/>
      <c r="L92" s="6"/>
      <c r="M92" s="6"/>
      <c r="N92" s="6"/>
      <c r="O92" s="6"/>
      <c r="P92" s="6"/>
      <c r="S92" s="6"/>
    </row>
    <row r="93" spans="1:19" s="12" customFormat="1" x14ac:dyDescent="0.35">
      <c r="A93" s="25" t="s">
        <v>61</v>
      </c>
      <c r="B93" s="25" t="s">
        <v>14</v>
      </c>
      <c r="C93"/>
      <c r="D93" s="26">
        <f>IF(C91="Al",N$45,N$52)</f>
        <v>0.36465838380316945</v>
      </c>
      <c r="E93"/>
      <c r="F93"/>
      <c r="G93"/>
      <c r="H93"/>
      <c r="I93"/>
      <c r="J93"/>
      <c r="K93" s="6"/>
      <c r="L93" s="6"/>
      <c r="M93" s="6"/>
      <c r="N93" s="6"/>
      <c r="O93" s="6"/>
      <c r="P93" s="6"/>
      <c r="S93" s="6"/>
    </row>
    <row r="94" spans="1:19" s="12" customFormat="1" x14ac:dyDescent="0.35">
      <c r="A94" s="25" t="s">
        <v>61</v>
      </c>
      <c r="B94" s="25" t="s">
        <v>48</v>
      </c>
      <c r="C94"/>
      <c r="D94" s="26">
        <f>IF(C91="Al",N$46,N$53)</f>
        <v>0.31996298202151713</v>
      </c>
      <c r="E94"/>
      <c r="F94"/>
      <c r="G94"/>
      <c r="H94"/>
      <c r="I94"/>
      <c r="J94"/>
      <c r="K94" s="6"/>
      <c r="L94" s="6"/>
      <c r="M94" s="6"/>
      <c r="N94" s="6"/>
      <c r="O94" s="6"/>
      <c r="P94" s="6"/>
      <c r="S94" s="6"/>
    </row>
    <row r="95" spans="1:19" s="12" customFormat="1" x14ac:dyDescent="0.35">
      <c r="A95" s="25" t="s">
        <v>61</v>
      </c>
      <c r="B95" s="25" t="s">
        <v>31</v>
      </c>
      <c r="C95"/>
      <c r="D95" s="26">
        <f>IF(C91="Al",N$47,N$54)</f>
        <v>0.37010478236927447</v>
      </c>
      <c r="E95"/>
      <c r="F95"/>
      <c r="G95"/>
      <c r="H95"/>
      <c r="I95"/>
      <c r="J95"/>
      <c r="K95" s="6"/>
      <c r="L95" s="6"/>
      <c r="M95" s="6"/>
      <c r="N95" s="6"/>
      <c r="O95" s="6"/>
      <c r="P95" s="6"/>
      <c r="S95" s="6"/>
    </row>
    <row r="96" spans="1:19" s="12" customFormat="1" x14ac:dyDescent="0.35">
      <c r="A96" s="25" t="s">
        <v>61</v>
      </c>
      <c r="B96" s="25" t="s">
        <v>49</v>
      </c>
      <c r="C96"/>
      <c r="D96" s="26">
        <f>IF(C91="Al",N$48,N$55)</f>
        <v>0.34549353305859437</v>
      </c>
      <c r="E96"/>
      <c r="F96"/>
      <c r="G96"/>
      <c r="H96"/>
      <c r="I96"/>
      <c r="J96"/>
      <c r="K96" s="6"/>
      <c r="L96" s="6"/>
      <c r="M96" s="6"/>
      <c r="N96" s="6"/>
      <c r="O96" s="6"/>
      <c r="P96" s="6"/>
      <c r="S96" s="6"/>
    </row>
    <row r="97" spans="1:19" s="12" customFormat="1" x14ac:dyDescent="0.35">
      <c r="A97" s="25" t="s">
        <v>62</v>
      </c>
      <c r="B97" s="25" t="s">
        <v>16</v>
      </c>
      <c r="C97" t="s">
        <v>27</v>
      </c>
      <c r="D97" s="26">
        <f>IF(C97="Al",N$43,N$50)</f>
        <v>0.43821748477161149</v>
      </c>
      <c r="E97"/>
      <c r="F97"/>
      <c r="G97"/>
      <c r="H97"/>
      <c r="I97"/>
      <c r="J97"/>
      <c r="K97" s="6"/>
      <c r="L97" s="6"/>
      <c r="M97" s="6"/>
      <c r="N97" s="6"/>
      <c r="O97" s="6"/>
      <c r="P97" s="6"/>
      <c r="S97" s="6"/>
    </row>
    <row r="98" spans="1:19" s="12" customFormat="1" x14ac:dyDescent="0.35">
      <c r="A98" s="25" t="s">
        <v>62</v>
      </c>
      <c r="B98" s="25" t="s">
        <v>13</v>
      </c>
      <c r="C98"/>
      <c r="D98" s="26">
        <f>IF(C97="Al",N$44,N$51)</f>
        <v>0.56530426073901929</v>
      </c>
      <c r="E98"/>
      <c r="F98"/>
      <c r="G98"/>
      <c r="H98"/>
      <c r="I98"/>
      <c r="J98"/>
      <c r="K98" s="6"/>
      <c r="L98" s="6"/>
      <c r="M98" s="6"/>
      <c r="N98" s="6"/>
      <c r="O98" s="6"/>
      <c r="P98" s="6"/>
      <c r="S98" s="6"/>
    </row>
    <row r="99" spans="1:19" s="12" customFormat="1" x14ac:dyDescent="0.35">
      <c r="A99" s="25" t="s">
        <v>62</v>
      </c>
      <c r="B99" s="25" t="s">
        <v>14</v>
      </c>
      <c r="C99"/>
      <c r="D99" s="26">
        <f>IF(C97="Al",N$45,N$52)</f>
        <v>0.54854280279231549</v>
      </c>
      <c r="E99"/>
      <c r="F99"/>
      <c r="G99"/>
      <c r="H99"/>
      <c r="I99"/>
      <c r="J99"/>
      <c r="K99" s="6"/>
      <c r="L99" s="6"/>
      <c r="M99" s="6"/>
      <c r="N99" s="6"/>
      <c r="O99" s="6"/>
      <c r="P99" s="6"/>
      <c r="S99" s="6"/>
    </row>
    <row r="100" spans="1:19" s="12" customFormat="1" x14ac:dyDescent="0.35">
      <c r="A100" s="25" t="s">
        <v>62</v>
      </c>
      <c r="B100" s="25" t="s">
        <v>48</v>
      </c>
      <c r="C100"/>
      <c r="D100" s="26">
        <f>IF(C97="Al",N$46,N$53)</f>
        <v>0.47874505158163877</v>
      </c>
      <c r="E100"/>
      <c r="F100"/>
      <c r="G100"/>
      <c r="H100"/>
      <c r="I100"/>
      <c r="J100"/>
      <c r="K100" s="6"/>
      <c r="L100" s="6"/>
      <c r="M100" s="6"/>
      <c r="N100" s="6"/>
      <c r="O100" s="6"/>
      <c r="P100" s="6"/>
      <c r="S100" s="6"/>
    </row>
    <row r="101" spans="1:19" s="12" customFormat="1" x14ac:dyDescent="0.35">
      <c r="A101" s="25" t="s">
        <v>62</v>
      </c>
      <c r="B101" s="25" t="s">
        <v>31</v>
      </c>
      <c r="C101"/>
      <c r="D101" s="26">
        <f>IF(C97="Al",N$47,N$54)</f>
        <v>0.55706713537137553</v>
      </c>
      <c r="E101"/>
      <c r="F101"/>
      <c r="G101"/>
      <c r="H101"/>
      <c r="I101"/>
      <c r="J101"/>
      <c r="K101" s="6"/>
      <c r="L101" s="6"/>
      <c r="M101" s="6"/>
      <c r="N101" s="6"/>
      <c r="O101" s="6"/>
      <c r="P101" s="6"/>
      <c r="S101" s="6"/>
    </row>
    <row r="102" spans="1:19" s="12" customFormat="1" x14ac:dyDescent="0.35">
      <c r="A102" s="25" t="s">
        <v>62</v>
      </c>
      <c r="B102" s="25" t="s">
        <v>49</v>
      </c>
      <c r="C102"/>
      <c r="D102" s="26">
        <f>IF(C97="Al",N$48,N$55)</f>
        <v>0.51857940615180453</v>
      </c>
      <c r="E102"/>
      <c r="F102"/>
      <c r="G102"/>
      <c r="H102"/>
      <c r="I102"/>
      <c r="J102"/>
      <c r="K102" s="6"/>
      <c r="L102" s="6"/>
      <c r="M102" s="6"/>
      <c r="N102" s="6"/>
      <c r="O102" s="6"/>
      <c r="P102" s="6"/>
      <c r="S102" s="6"/>
    </row>
    <row r="103" spans="1:19" s="12" customFormat="1" x14ac:dyDescent="0.35">
      <c r="A103" s="25" t="s">
        <v>63</v>
      </c>
      <c r="B103" s="25" t="s">
        <v>16</v>
      </c>
      <c r="C103" t="s">
        <v>27</v>
      </c>
      <c r="D103" s="26">
        <f>IF(C103="Al",N$43,N$50)</f>
        <v>0.43821748477161149</v>
      </c>
      <c r="E103"/>
      <c r="F103"/>
      <c r="G103"/>
      <c r="H103"/>
      <c r="I103"/>
      <c r="J103"/>
      <c r="K103" s="6"/>
      <c r="L103" s="6"/>
      <c r="M103" s="6"/>
      <c r="N103" s="6"/>
      <c r="O103" s="6"/>
      <c r="P103" s="6"/>
      <c r="S103" s="6"/>
    </row>
    <row r="104" spans="1:19" s="12" customFormat="1" x14ac:dyDescent="0.35">
      <c r="A104" s="25" t="s">
        <v>63</v>
      </c>
      <c r="B104" s="25" t="s">
        <v>13</v>
      </c>
      <c r="C104"/>
      <c r="D104" s="26">
        <f>IF(C103="Al",N$44,N$51)</f>
        <v>0.56530426073901929</v>
      </c>
      <c r="E104"/>
      <c r="F104"/>
      <c r="G104"/>
      <c r="H104"/>
      <c r="I104"/>
      <c r="J104"/>
      <c r="K104" s="6"/>
      <c r="L104" s="6"/>
      <c r="M104" s="6"/>
      <c r="N104" s="6"/>
      <c r="O104" s="6"/>
      <c r="P104" s="6"/>
      <c r="S104" s="6"/>
    </row>
    <row r="105" spans="1:19" s="12" customFormat="1" x14ac:dyDescent="0.35">
      <c r="A105" s="25" t="s">
        <v>63</v>
      </c>
      <c r="B105" s="25" t="s">
        <v>14</v>
      </c>
      <c r="C105"/>
      <c r="D105" s="26">
        <f>IF(C103="Al",N$45,N$52)</f>
        <v>0.54854280279231549</v>
      </c>
      <c r="E105"/>
      <c r="F105"/>
      <c r="G105"/>
      <c r="H105"/>
      <c r="I105"/>
      <c r="J105"/>
      <c r="K105" s="6"/>
      <c r="L105" s="6"/>
      <c r="M105" s="6"/>
      <c r="N105" s="6"/>
      <c r="O105" s="6"/>
      <c r="P105" s="6"/>
      <c r="S105" s="6"/>
    </row>
    <row r="106" spans="1:19" s="12" customFormat="1" x14ac:dyDescent="0.35">
      <c r="A106" s="25" t="s">
        <v>63</v>
      </c>
      <c r="B106" s="25" t="s">
        <v>48</v>
      </c>
      <c r="C106"/>
      <c r="D106" s="26">
        <f>IF(C103="Al",N$46,N$53)</f>
        <v>0.47874505158163877</v>
      </c>
      <c r="E106"/>
      <c r="F106"/>
      <c r="G106"/>
      <c r="H106"/>
      <c r="I106"/>
      <c r="J106"/>
      <c r="K106" s="6"/>
      <c r="L106" s="6"/>
      <c r="M106" s="6"/>
      <c r="N106" s="6"/>
      <c r="O106" s="6"/>
      <c r="P106" s="6"/>
      <c r="S106" s="6"/>
    </row>
    <row r="107" spans="1:19" s="12" customFormat="1" x14ac:dyDescent="0.35">
      <c r="A107" s="25" t="s">
        <v>63</v>
      </c>
      <c r="B107" s="25" t="s">
        <v>31</v>
      </c>
      <c r="C107"/>
      <c r="D107" s="26">
        <f>IF(C103="Al",N$47,N$54)</f>
        <v>0.55706713537137553</v>
      </c>
      <c r="E107"/>
      <c r="F107"/>
      <c r="G107"/>
      <c r="H107"/>
      <c r="I107"/>
      <c r="J107"/>
      <c r="K107" s="6"/>
      <c r="L107" s="6"/>
      <c r="M107" s="6"/>
      <c r="N107" s="6"/>
      <c r="O107" s="6"/>
      <c r="P107" s="6"/>
      <c r="S107" s="6"/>
    </row>
    <row r="108" spans="1:19" s="12" customFormat="1" x14ac:dyDescent="0.35">
      <c r="A108" s="25" t="s">
        <v>63</v>
      </c>
      <c r="B108" s="25" t="s">
        <v>49</v>
      </c>
      <c r="C108"/>
      <c r="D108" s="26">
        <f>IF(C103="Al",N$48,N$55)</f>
        <v>0.51857940615180453</v>
      </c>
      <c r="E108"/>
      <c r="F108"/>
      <c r="G108"/>
      <c r="H108"/>
      <c r="I108"/>
      <c r="J108"/>
      <c r="K108" s="6"/>
      <c r="L108" s="6"/>
      <c r="M108" s="6"/>
      <c r="N108" s="6"/>
      <c r="O108" s="6"/>
      <c r="P108" s="6"/>
      <c r="S108" s="6"/>
    </row>
    <row r="109" spans="1:19" s="12" customFormat="1" x14ac:dyDescent="0.35">
      <c r="A109" s="25" t="s">
        <v>64</v>
      </c>
      <c r="B109" s="25" t="s">
        <v>16</v>
      </c>
      <c r="C109" t="s">
        <v>27</v>
      </c>
      <c r="D109" s="26">
        <f>IF(C109="Al",N$43,N$50)</f>
        <v>0.43821748477161149</v>
      </c>
      <c r="E109"/>
      <c r="F109"/>
      <c r="G109"/>
      <c r="H109"/>
      <c r="I109"/>
      <c r="J109"/>
      <c r="K109" s="6"/>
      <c r="L109" s="6"/>
      <c r="M109" s="6"/>
      <c r="N109" s="6"/>
      <c r="O109" s="6"/>
      <c r="P109" s="6"/>
      <c r="S109" s="6"/>
    </row>
    <row r="110" spans="1:19" s="12" customFormat="1" x14ac:dyDescent="0.35">
      <c r="A110" s="25" t="s">
        <v>64</v>
      </c>
      <c r="B110" s="25" t="s">
        <v>13</v>
      </c>
      <c r="C110"/>
      <c r="D110" s="26">
        <f>IF(C109="Al",N$44,N$51)</f>
        <v>0.56530426073901929</v>
      </c>
      <c r="E110"/>
      <c r="F110"/>
      <c r="G110"/>
      <c r="H110"/>
      <c r="I110"/>
      <c r="J110"/>
      <c r="K110" s="6"/>
      <c r="L110" s="6"/>
      <c r="M110" s="6"/>
      <c r="N110" s="6"/>
      <c r="O110" s="6"/>
      <c r="P110" s="6"/>
      <c r="S110" s="6"/>
    </row>
    <row r="111" spans="1:19" s="12" customFormat="1" x14ac:dyDescent="0.35">
      <c r="A111" s="25" t="s">
        <v>64</v>
      </c>
      <c r="B111" s="25" t="s">
        <v>14</v>
      </c>
      <c r="C111"/>
      <c r="D111" s="26">
        <f>IF(C109="Al",N$45,N$52)</f>
        <v>0.54854280279231549</v>
      </c>
      <c r="E111"/>
      <c r="F111"/>
      <c r="G111"/>
      <c r="H111"/>
      <c r="I111"/>
      <c r="J111"/>
      <c r="K111" s="6"/>
      <c r="L111" s="6"/>
      <c r="M111" s="6"/>
      <c r="N111" s="6"/>
      <c r="O111" s="6"/>
      <c r="P111" s="6"/>
      <c r="S111" s="6"/>
    </row>
    <row r="112" spans="1:19" s="12" customFormat="1" x14ac:dyDescent="0.35">
      <c r="A112" s="25" t="s">
        <v>64</v>
      </c>
      <c r="B112" s="25" t="s">
        <v>48</v>
      </c>
      <c r="C112"/>
      <c r="D112" s="26">
        <f>IF(C109="Al",N$46,N$53)</f>
        <v>0.47874505158163877</v>
      </c>
      <c r="E112"/>
      <c r="F112"/>
      <c r="G112"/>
      <c r="H112"/>
      <c r="I112"/>
      <c r="J112"/>
      <c r="K112" s="6"/>
      <c r="L112" s="6"/>
      <c r="M112" s="6"/>
      <c r="N112" s="6"/>
      <c r="O112" s="6"/>
      <c r="P112" s="6"/>
      <c r="S112" s="6"/>
    </row>
    <row r="113" spans="1:19" s="12" customFormat="1" x14ac:dyDescent="0.35">
      <c r="A113" s="25" t="s">
        <v>64</v>
      </c>
      <c r="B113" s="25" t="s">
        <v>31</v>
      </c>
      <c r="C113"/>
      <c r="D113" s="26">
        <f>IF(C109="Al",N$47,N$54)</f>
        <v>0.55706713537137553</v>
      </c>
      <c r="E113"/>
      <c r="F113"/>
      <c r="G113"/>
      <c r="H113"/>
      <c r="I113"/>
      <c r="J113"/>
      <c r="K113" s="6"/>
      <c r="L113" s="6"/>
      <c r="M113" s="6"/>
      <c r="N113" s="6"/>
      <c r="O113" s="6"/>
      <c r="P113" s="6"/>
      <c r="S113" s="6"/>
    </row>
    <row r="114" spans="1:19" s="12" customFormat="1" x14ac:dyDescent="0.35">
      <c r="A114" s="25" t="s">
        <v>64</v>
      </c>
      <c r="B114" s="25" t="s">
        <v>49</v>
      </c>
      <c r="C114"/>
      <c r="D114" s="26">
        <f>IF(C109="Al",N$48,N$55)</f>
        <v>0.51857940615180453</v>
      </c>
      <c r="E114"/>
      <c r="F114"/>
      <c r="G114"/>
      <c r="H114"/>
      <c r="I114"/>
      <c r="J114"/>
      <c r="K114" s="6"/>
      <c r="L114" s="6"/>
      <c r="M114" s="6"/>
      <c r="N114" s="6"/>
      <c r="O114" s="6"/>
      <c r="P114" s="6"/>
      <c r="S114" s="6"/>
    </row>
    <row r="115" spans="1:19" s="12" customFormat="1" x14ac:dyDescent="0.35">
      <c r="A115" s="25" t="s">
        <v>65</v>
      </c>
      <c r="B115" s="25" t="s">
        <v>16</v>
      </c>
      <c r="C115" t="s">
        <v>27</v>
      </c>
      <c r="D115" s="26">
        <f>IF(C115="Al",N$43,N$50)</f>
        <v>0.43821748477161149</v>
      </c>
      <c r="E115"/>
      <c r="F115"/>
      <c r="G115"/>
      <c r="H115"/>
      <c r="I115"/>
      <c r="K115" s="6"/>
      <c r="L115" s="6"/>
      <c r="M115" s="6"/>
      <c r="N115" s="21"/>
      <c r="O115" s="36"/>
      <c r="P115" s="19"/>
    </row>
    <row r="116" spans="1:19" s="12" customFormat="1" x14ac:dyDescent="0.35">
      <c r="A116" s="25" t="s">
        <v>65</v>
      </c>
      <c r="B116" s="25" t="s">
        <v>13</v>
      </c>
      <c r="C116"/>
      <c r="D116" s="26">
        <f>IF(C115="Al",N$44,N$51)</f>
        <v>0.56530426073901929</v>
      </c>
      <c r="E116"/>
      <c r="F116"/>
      <c r="G116"/>
      <c r="H116"/>
      <c r="I116"/>
      <c r="K116" s="6"/>
      <c r="L116" s="6"/>
      <c r="M116" s="6"/>
      <c r="N116" s="21"/>
      <c r="P116" s="19"/>
    </row>
    <row r="117" spans="1:19" s="12" customFormat="1" x14ac:dyDescent="0.35">
      <c r="A117" s="25" t="s">
        <v>65</v>
      </c>
      <c r="B117" s="25" t="s">
        <v>14</v>
      </c>
      <c r="C117"/>
      <c r="D117" s="26">
        <f>IF(C115="Al",N$45,N$52)</f>
        <v>0.54854280279231549</v>
      </c>
      <c r="E117"/>
      <c r="F117"/>
      <c r="G117"/>
      <c r="H117"/>
      <c r="I117"/>
      <c r="K117" s="6"/>
      <c r="L117" s="6"/>
      <c r="M117" s="6"/>
      <c r="N117" s="21"/>
      <c r="P117" s="19"/>
    </row>
    <row r="118" spans="1:19" s="12" customFormat="1" x14ac:dyDescent="0.35">
      <c r="A118" s="25" t="s">
        <v>65</v>
      </c>
      <c r="B118" s="25" t="s">
        <v>48</v>
      </c>
      <c r="C118"/>
      <c r="D118" s="26">
        <f>IF(C115="Al",N$46,N$53)</f>
        <v>0.47874505158163877</v>
      </c>
      <c r="E118"/>
      <c r="F118"/>
      <c r="G118"/>
      <c r="H118"/>
      <c r="I118"/>
      <c r="K118" s="6"/>
      <c r="L118" s="6"/>
      <c r="M118" s="6"/>
      <c r="N118" s="21"/>
      <c r="O118" s="6"/>
      <c r="P118" s="19"/>
    </row>
    <row r="119" spans="1:19" s="12" customFormat="1" x14ac:dyDescent="0.35">
      <c r="A119" s="25" t="s">
        <v>65</v>
      </c>
      <c r="B119" s="25" t="s">
        <v>31</v>
      </c>
      <c r="C119"/>
      <c r="D119" s="26">
        <f>IF(C115="Al",N$47,N$54)</f>
        <v>0.55706713537137553</v>
      </c>
      <c r="E119"/>
      <c r="F119"/>
      <c r="G119"/>
      <c r="H119"/>
      <c r="I119"/>
      <c r="K119" s="6"/>
      <c r="L119" s="6"/>
      <c r="M119" s="6"/>
      <c r="N119" s="21"/>
      <c r="O119" s="21"/>
      <c r="P119" s="19"/>
    </row>
    <row r="120" spans="1:19" s="12" customFormat="1" x14ac:dyDescent="0.35">
      <c r="A120" s="25" t="s">
        <v>65</v>
      </c>
      <c r="B120" s="25" t="s">
        <v>49</v>
      </c>
      <c r="C120"/>
      <c r="D120" s="26">
        <f>IF(C115="Al",N$48,N$55)</f>
        <v>0.51857940615180453</v>
      </c>
      <c r="E120"/>
      <c r="F120"/>
      <c r="G120"/>
      <c r="H120"/>
      <c r="I120"/>
      <c r="K120" s="6"/>
      <c r="L120" s="6"/>
      <c r="M120" s="6"/>
      <c r="N120" s="21"/>
      <c r="O120" s="21"/>
      <c r="P120" s="19"/>
    </row>
    <row r="121" spans="1:19" s="12" customFormat="1" x14ac:dyDescent="0.35">
      <c r="A121" s="25" t="s">
        <v>66</v>
      </c>
      <c r="B121" s="25" t="s">
        <v>16</v>
      </c>
      <c r="C121" t="s">
        <v>27</v>
      </c>
      <c r="D121" s="26">
        <f>IF(C121="Al",N$43,N$50)</f>
        <v>0.43821748477161149</v>
      </c>
      <c r="E121"/>
      <c r="F121"/>
      <c r="G121"/>
      <c r="H121"/>
      <c r="I121"/>
      <c r="K121" s="6"/>
      <c r="L121" s="6"/>
      <c r="M121" s="6"/>
    </row>
    <row r="122" spans="1:19" s="12" customFormat="1" x14ac:dyDescent="0.35">
      <c r="A122" s="25" t="s">
        <v>66</v>
      </c>
      <c r="B122" s="25" t="s">
        <v>13</v>
      </c>
      <c r="C122"/>
      <c r="D122" s="26">
        <f>IF(C121="Al",N$44,N$51)</f>
        <v>0.56530426073901929</v>
      </c>
      <c r="E122"/>
      <c r="F122"/>
      <c r="G122"/>
      <c r="H122"/>
      <c r="I122"/>
      <c r="K122" s="6"/>
      <c r="L122" s="6"/>
      <c r="M122" s="6"/>
      <c r="N122" s="21"/>
      <c r="P122" s="19"/>
    </row>
    <row r="123" spans="1:19" s="12" customFormat="1" x14ac:dyDescent="0.35">
      <c r="A123" s="25" t="s">
        <v>66</v>
      </c>
      <c r="B123" s="25" t="s">
        <v>14</v>
      </c>
      <c r="C123"/>
      <c r="D123" s="26">
        <f>IF(C121="Al",N$45,N$52)</f>
        <v>0.54854280279231549</v>
      </c>
      <c r="E123"/>
      <c r="F123"/>
      <c r="G123"/>
      <c r="H123"/>
      <c r="I123"/>
      <c r="K123" s="6"/>
      <c r="L123" s="6"/>
      <c r="M123" s="6"/>
      <c r="N123" s="21"/>
      <c r="P123" s="19"/>
    </row>
    <row r="124" spans="1:19" s="12" customFormat="1" x14ac:dyDescent="0.35">
      <c r="A124" s="25" t="s">
        <v>66</v>
      </c>
      <c r="B124" s="25" t="s">
        <v>48</v>
      </c>
      <c r="C124"/>
      <c r="D124" s="26">
        <f>IF(C121="Al",N$46,N$53)</f>
        <v>0.47874505158163877</v>
      </c>
      <c r="E124"/>
      <c r="F124"/>
      <c r="G124"/>
      <c r="H124"/>
      <c r="I124"/>
      <c r="K124" s="6"/>
      <c r="L124" s="6"/>
      <c r="M124" s="6"/>
      <c r="N124" s="21"/>
      <c r="P124" s="19"/>
    </row>
    <row r="125" spans="1:19" s="12" customFormat="1" x14ac:dyDescent="0.35">
      <c r="A125" s="25" t="s">
        <v>66</v>
      </c>
      <c r="B125" s="25" t="s">
        <v>31</v>
      </c>
      <c r="C125"/>
      <c r="D125" s="26">
        <f>IF(C121="Al",N$47,N$54)</f>
        <v>0.55706713537137553</v>
      </c>
      <c r="E125"/>
      <c r="F125"/>
      <c r="G125"/>
      <c r="H125"/>
      <c r="I125"/>
      <c r="K125" s="6"/>
      <c r="L125" s="6"/>
      <c r="M125" s="6"/>
      <c r="N125" s="21"/>
      <c r="O125" s="21"/>
      <c r="P125" s="19"/>
    </row>
    <row r="126" spans="1:19" s="12" customFormat="1" x14ac:dyDescent="0.35">
      <c r="A126" s="25" t="s">
        <v>66</v>
      </c>
      <c r="B126" s="25" t="s">
        <v>49</v>
      </c>
      <c r="C126"/>
      <c r="D126" s="26">
        <f>IF(C121="Al",N$48,N$55)</f>
        <v>0.51857940615180453</v>
      </c>
      <c r="E126"/>
      <c r="F126"/>
      <c r="G126"/>
      <c r="H126"/>
      <c r="I126"/>
      <c r="K126" s="6"/>
      <c r="L126" s="6"/>
      <c r="M126" s="6"/>
      <c r="N126" s="21"/>
      <c r="P126" s="19"/>
    </row>
    <row r="127" spans="1:19" s="12" customFormat="1" x14ac:dyDescent="0.35">
      <c r="A127" s="25" t="s">
        <v>67</v>
      </c>
      <c r="B127" s="25" t="s">
        <v>16</v>
      </c>
      <c r="C127" t="s">
        <v>27</v>
      </c>
      <c r="D127" s="26">
        <f>IF(C127="Al",N$43,N$50)</f>
        <v>0.43821748477161149</v>
      </c>
      <c r="E127"/>
      <c r="F127"/>
      <c r="G127"/>
      <c r="H127"/>
      <c r="I127"/>
      <c r="K127" s="6"/>
      <c r="L127" s="6"/>
      <c r="M127" s="6"/>
      <c r="N127" s="21"/>
      <c r="O127" s="21"/>
      <c r="P127" s="19"/>
    </row>
    <row r="128" spans="1:19" s="12" customFormat="1" x14ac:dyDescent="0.35">
      <c r="A128" s="25" t="s">
        <v>67</v>
      </c>
      <c r="B128" s="25" t="s">
        <v>13</v>
      </c>
      <c r="C128"/>
      <c r="D128" s="26">
        <f>IF(C127="Al",N$44,N$51)</f>
        <v>0.56530426073901929</v>
      </c>
      <c r="E128"/>
      <c r="F128"/>
      <c r="G128"/>
      <c r="H128"/>
      <c r="I128"/>
      <c r="J128"/>
      <c r="K128" s="6"/>
      <c r="L128" s="6"/>
      <c r="M128" s="6"/>
      <c r="N128" s="6"/>
      <c r="O128" s="6"/>
      <c r="P128" s="6"/>
      <c r="S128" s="6"/>
    </row>
    <row r="129" spans="1:19" s="12" customFormat="1" x14ac:dyDescent="0.35">
      <c r="A129" s="25" t="s">
        <v>67</v>
      </c>
      <c r="B129" s="25" t="s">
        <v>14</v>
      </c>
      <c r="C129"/>
      <c r="D129" s="26">
        <f>IF(C127="Al",N$45,N$52)</f>
        <v>0.54854280279231549</v>
      </c>
      <c r="E129"/>
      <c r="F129"/>
      <c r="G129"/>
      <c r="H129"/>
      <c r="I129"/>
      <c r="J129"/>
      <c r="K129" s="6"/>
      <c r="L129" s="6"/>
      <c r="M129" s="6"/>
      <c r="N129" s="6"/>
      <c r="O129" s="6"/>
      <c r="P129" s="6"/>
      <c r="S129" s="6"/>
    </row>
    <row r="130" spans="1:19" s="12" customFormat="1" x14ac:dyDescent="0.35">
      <c r="A130" s="25" t="s">
        <v>67</v>
      </c>
      <c r="B130" s="25" t="s">
        <v>48</v>
      </c>
      <c r="C130"/>
      <c r="D130" s="26">
        <f>IF(C127="Al",N$46,N$53)</f>
        <v>0.47874505158163877</v>
      </c>
      <c r="E130"/>
      <c r="F130"/>
      <c r="G130"/>
      <c r="H130"/>
      <c r="I130"/>
      <c r="J130"/>
      <c r="K130" s="6"/>
      <c r="L130" s="6"/>
      <c r="M130" s="6"/>
      <c r="N130" s="6"/>
      <c r="O130" s="6"/>
      <c r="P130" s="6"/>
      <c r="S130" s="6"/>
    </row>
    <row r="131" spans="1:19" s="12" customFormat="1" x14ac:dyDescent="0.35">
      <c r="A131" s="25" t="s">
        <v>67</v>
      </c>
      <c r="B131" s="25" t="s">
        <v>31</v>
      </c>
      <c r="C131"/>
      <c r="D131" s="26">
        <f>IF(C127="Al",N$47,N$54)</f>
        <v>0.55706713537137553</v>
      </c>
      <c r="E131"/>
      <c r="F131"/>
      <c r="G131"/>
      <c r="H131"/>
      <c r="I131"/>
      <c r="J131"/>
      <c r="K131" s="6"/>
      <c r="L131" s="6"/>
      <c r="M131" s="6"/>
      <c r="N131" s="6"/>
      <c r="O131" s="6"/>
      <c r="P131" s="6"/>
      <c r="S131" s="6"/>
    </row>
    <row r="132" spans="1:19" s="12" customFormat="1" x14ac:dyDescent="0.35">
      <c r="A132" s="25" t="s">
        <v>67</v>
      </c>
      <c r="B132" s="25" t="s">
        <v>49</v>
      </c>
      <c r="C132"/>
      <c r="D132" s="26">
        <f>IF(C127="Al",N$48,N$55)</f>
        <v>0.51857940615180453</v>
      </c>
      <c r="E132"/>
      <c r="F132"/>
      <c r="G132"/>
      <c r="H132"/>
      <c r="I132"/>
      <c r="J132"/>
      <c r="K132" s="6"/>
      <c r="L132" s="6"/>
      <c r="M132" s="6"/>
      <c r="N132" s="6"/>
      <c r="O132" s="6"/>
      <c r="P132" s="6"/>
      <c r="S132" s="6"/>
    </row>
    <row r="133" spans="1:19" s="12" customFormat="1" x14ac:dyDescent="0.35">
      <c r="A133" s="25" t="s">
        <v>68</v>
      </c>
      <c r="B133" s="25" t="s">
        <v>16</v>
      </c>
      <c r="C133" t="s">
        <v>27</v>
      </c>
      <c r="D133" s="26">
        <f>IF(C133="Al",N$43,N$50)</f>
        <v>0.43821748477161149</v>
      </c>
      <c r="E133"/>
      <c r="F133"/>
      <c r="G133"/>
      <c r="H133"/>
      <c r="I133"/>
      <c r="J133"/>
      <c r="K133" s="6"/>
      <c r="L133" s="6"/>
      <c r="M133" s="6"/>
      <c r="N133" s="6"/>
      <c r="O133" s="6"/>
      <c r="P133" s="6"/>
      <c r="S133" s="6"/>
    </row>
    <row r="134" spans="1:19" s="12" customFormat="1" x14ac:dyDescent="0.35">
      <c r="A134" s="25" t="s">
        <v>68</v>
      </c>
      <c r="B134" s="25" t="s">
        <v>13</v>
      </c>
      <c r="C134"/>
      <c r="D134" s="26">
        <f>IF(C133="Al",N$44,N$51)</f>
        <v>0.56530426073901929</v>
      </c>
      <c r="E134"/>
      <c r="F134"/>
      <c r="G134"/>
      <c r="H134"/>
      <c r="I134"/>
      <c r="J134"/>
      <c r="K134" s="6"/>
      <c r="L134" s="6"/>
      <c r="M134" s="6"/>
      <c r="N134" s="6"/>
      <c r="O134" s="6"/>
      <c r="P134" s="6"/>
      <c r="S134" s="6"/>
    </row>
    <row r="135" spans="1:19" s="12" customFormat="1" x14ac:dyDescent="0.35">
      <c r="A135" s="25" t="s">
        <v>68</v>
      </c>
      <c r="B135" s="25" t="s">
        <v>14</v>
      </c>
      <c r="C135"/>
      <c r="D135" s="26">
        <f>IF(C133="Al",N$45,N$52)</f>
        <v>0.54854280279231549</v>
      </c>
      <c r="E135"/>
      <c r="F135"/>
      <c r="G135"/>
      <c r="H135"/>
      <c r="I135"/>
      <c r="J135"/>
      <c r="K135" s="6"/>
      <c r="L135" s="6"/>
      <c r="M135" s="6"/>
      <c r="N135" s="6"/>
      <c r="O135" s="6"/>
      <c r="P135" s="6"/>
      <c r="S135" s="6"/>
    </row>
    <row r="136" spans="1:19" s="12" customFormat="1" x14ac:dyDescent="0.35">
      <c r="A136" s="25" t="s">
        <v>68</v>
      </c>
      <c r="B136" s="25" t="s">
        <v>48</v>
      </c>
      <c r="C136"/>
      <c r="D136" s="26">
        <f>IF(C133="Al",N$46,N$53)</f>
        <v>0.47874505158163877</v>
      </c>
      <c r="E136"/>
      <c r="F136"/>
      <c r="G136"/>
      <c r="H136"/>
      <c r="I136"/>
      <c r="J136"/>
      <c r="K136" s="6"/>
      <c r="L136" s="6"/>
      <c r="M136" s="6"/>
      <c r="N136" s="6"/>
      <c r="O136" s="6"/>
      <c r="P136" s="6"/>
      <c r="S136" s="6"/>
    </row>
    <row r="137" spans="1:19" s="12" customFormat="1" x14ac:dyDescent="0.35">
      <c r="A137" s="25" t="s">
        <v>68</v>
      </c>
      <c r="B137" s="25" t="s">
        <v>31</v>
      </c>
      <c r="C137"/>
      <c r="D137" s="26">
        <f>IF(C133="Al",N$47,N$54)</f>
        <v>0.55706713537137553</v>
      </c>
      <c r="E137"/>
      <c r="F137"/>
      <c r="G137"/>
      <c r="H137"/>
      <c r="I137"/>
      <c r="J137"/>
      <c r="K137" s="6"/>
      <c r="L137" s="6"/>
      <c r="M137" s="6"/>
      <c r="N137" s="6"/>
      <c r="O137" s="6"/>
      <c r="P137" s="6"/>
      <c r="S137" s="6"/>
    </row>
    <row r="138" spans="1:19" s="12" customFormat="1" x14ac:dyDescent="0.35">
      <c r="A138" s="25" t="s">
        <v>68</v>
      </c>
      <c r="B138" s="25" t="s">
        <v>49</v>
      </c>
      <c r="C138"/>
      <c r="D138" s="26">
        <f>IF(C133="Al",N$48,N$55)</f>
        <v>0.51857940615180453</v>
      </c>
      <c r="E138"/>
      <c r="F138"/>
      <c r="G138"/>
      <c r="H138"/>
      <c r="I138"/>
      <c r="J138"/>
      <c r="K138" s="6"/>
      <c r="L138" s="6"/>
      <c r="M138" s="6"/>
      <c r="N138" s="6"/>
      <c r="O138" s="6"/>
      <c r="P138" s="6"/>
      <c r="S138" s="6"/>
    </row>
    <row r="139" spans="1:19" s="12" customFormat="1" x14ac:dyDescent="0.35">
      <c r="A139" s="25" t="s">
        <v>69</v>
      </c>
      <c r="B139" s="25" t="s">
        <v>16</v>
      </c>
      <c r="C139" t="s">
        <v>27</v>
      </c>
      <c r="D139" s="26">
        <f>IF(C139="Al",N$43,N$50)</f>
        <v>0.43821748477161149</v>
      </c>
      <c r="E139"/>
      <c r="F139"/>
      <c r="G139"/>
      <c r="H139"/>
      <c r="I139"/>
      <c r="J139"/>
      <c r="K139" s="6"/>
      <c r="L139" s="6"/>
      <c r="M139" s="6"/>
      <c r="N139" s="6"/>
      <c r="O139" s="6"/>
      <c r="P139" s="6"/>
      <c r="S139" s="6"/>
    </row>
    <row r="140" spans="1:19" s="12" customFormat="1" x14ac:dyDescent="0.35">
      <c r="A140" s="25" t="s">
        <v>69</v>
      </c>
      <c r="B140" s="25" t="s">
        <v>13</v>
      </c>
      <c r="C140"/>
      <c r="D140" s="26">
        <f>IF(C139="Al",N$44,N$51)</f>
        <v>0.56530426073901929</v>
      </c>
      <c r="E140"/>
      <c r="F140"/>
      <c r="G140"/>
      <c r="H140"/>
      <c r="I140"/>
      <c r="J140"/>
      <c r="K140" s="6"/>
      <c r="L140" s="6"/>
      <c r="M140" s="6"/>
      <c r="N140" s="6"/>
      <c r="O140" s="6"/>
      <c r="P140" s="6"/>
      <c r="S140" s="6"/>
    </row>
    <row r="141" spans="1:19" s="12" customFormat="1" x14ac:dyDescent="0.35">
      <c r="A141" s="25" t="s">
        <v>69</v>
      </c>
      <c r="B141" s="25" t="s">
        <v>14</v>
      </c>
      <c r="C141"/>
      <c r="D141" s="26">
        <f>IF(C139="Al",N$45,N$52)</f>
        <v>0.54854280279231549</v>
      </c>
      <c r="E141"/>
      <c r="F141"/>
      <c r="G141"/>
      <c r="H141"/>
      <c r="I141"/>
      <c r="J141"/>
      <c r="K141"/>
      <c r="L141"/>
      <c r="M141"/>
      <c r="N141"/>
      <c r="O141"/>
      <c r="P141"/>
      <c r="S141"/>
    </row>
    <row r="142" spans="1:19" s="12" customFormat="1" x14ac:dyDescent="0.35">
      <c r="A142" s="25" t="s">
        <v>69</v>
      </c>
      <c r="B142" s="25" t="s">
        <v>48</v>
      </c>
      <c r="C142"/>
      <c r="D142" s="26">
        <f>IF(C139="Al",N$46,N$53)</f>
        <v>0.47874505158163877</v>
      </c>
      <c r="E142"/>
      <c r="F142"/>
      <c r="G142"/>
      <c r="H142"/>
      <c r="I142"/>
      <c r="J142"/>
      <c r="K142"/>
      <c r="L142"/>
      <c r="M142"/>
      <c r="N142"/>
      <c r="O142"/>
      <c r="P142"/>
      <c r="S142"/>
    </row>
    <row r="143" spans="1:19" s="12" customFormat="1" x14ac:dyDescent="0.35">
      <c r="A143" s="25" t="s">
        <v>69</v>
      </c>
      <c r="B143" s="25" t="s">
        <v>31</v>
      </c>
      <c r="C143"/>
      <c r="D143" s="26">
        <f>IF(C139="Al",N$47,N$54)</f>
        <v>0.55706713537137553</v>
      </c>
      <c r="E143"/>
      <c r="F143"/>
      <c r="G143"/>
      <c r="H143"/>
      <c r="I143"/>
      <c r="J143"/>
      <c r="K143"/>
      <c r="L143"/>
      <c r="M143"/>
      <c r="N143"/>
      <c r="O143"/>
      <c r="P143"/>
      <c r="S143"/>
    </row>
    <row r="144" spans="1:19" s="12" customFormat="1" x14ac:dyDescent="0.35">
      <c r="A144" s="25" t="s">
        <v>69</v>
      </c>
      <c r="B144" s="25" t="s">
        <v>49</v>
      </c>
      <c r="C144"/>
      <c r="D144" s="26">
        <f>IF(C139="Al",N$48,N$55)</f>
        <v>0.51857940615180453</v>
      </c>
      <c r="E144"/>
      <c r="F144"/>
      <c r="G144"/>
      <c r="H144"/>
      <c r="I144"/>
      <c r="J144"/>
      <c r="K144"/>
      <c r="L144"/>
      <c r="M144"/>
      <c r="N144"/>
      <c r="O144"/>
      <c r="P144"/>
      <c r="S144"/>
    </row>
    <row r="145" spans="1:19" s="12" customFormat="1" x14ac:dyDescent="0.35">
      <c r="A145" s="25" t="s">
        <v>70</v>
      </c>
      <c r="B145" s="25" t="s">
        <v>16</v>
      </c>
      <c r="C145" t="s">
        <v>27</v>
      </c>
      <c r="D145" s="26">
        <f>IF(C145="Al",N$43,N$50)</f>
        <v>0.43821748477161149</v>
      </c>
      <c r="E145"/>
      <c r="F145"/>
      <c r="G145"/>
      <c r="H145"/>
      <c r="I145"/>
      <c r="J145"/>
      <c r="K145"/>
      <c r="L145"/>
      <c r="M145"/>
      <c r="N145"/>
      <c r="O145"/>
      <c r="P145"/>
      <c r="S145"/>
    </row>
    <row r="146" spans="1:19" s="12" customFormat="1" x14ac:dyDescent="0.35">
      <c r="A146" s="25" t="s">
        <v>70</v>
      </c>
      <c r="B146" s="25" t="s">
        <v>13</v>
      </c>
      <c r="C146"/>
      <c r="D146" s="26">
        <f>IF(C145="Al",N$44,N$51)</f>
        <v>0.56530426073901929</v>
      </c>
      <c r="E146"/>
      <c r="F146"/>
      <c r="G146"/>
      <c r="H146"/>
      <c r="I146"/>
      <c r="J146"/>
      <c r="K146"/>
      <c r="L146"/>
      <c r="M146"/>
      <c r="N146"/>
      <c r="O146"/>
      <c r="P146"/>
      <c r="S146"/>
    </row>
    <row r="147" spans="1:19" s="12" customFormat="1" x14ac:dyDescent="0.35">
      <c r="A147" s="25" t="s">
        <v>70</v>
      </c>
      <c r="B147" s="25" t="s">
        <v>14</v>
      </c>
      <c r="C147"/>
      <c r="D147" s="26">
        <f>IF(C145="Al",N$45,N$52)</f>
        <v>0.54854280279231549</v>
      </c>
      <c r="E147"/>
      <c r="F147"/>
      <c r="G147"/>
      <c r="H147"/>
      <c r="I147"/>
      <c r="J147"/>
      <c r="K147"/>
      <c r="L147"/>
      <c r="M147"/>
      <c r="N147"/>
      <c r="O147"/>
      <c r="P147"/>
      <c r="S147"/>
    </row>
    <row r="148" spans="1:19" s="12" customFormat="1" x14ac:dyDescent="0.35">
      <c r="A148" s="25" t="s">
        <v>70</v>
      </c>
      <c r="B148" s="25" t="s">
        <v>48</v>
      </c>
      <c r="C148"/>
      <c r="D148" s="26">
        <f>IF(C145="Al",N$46,N$53)</f>
        <v>0.47874505158163877</v>
      </c>
      <c r="E148"/>
      <c r="F148"/>
      <c r="G148"/>
      <c r="H148"/>
      <c r="I148"/>
      <c r="J148"/>
      <c r="K148"/>
      <c r="L148"/>
      <c r="M148"/>
      <c r="N148"/>
      <c r="O148"/>
      <c r="P148"/>
      <c r="S148"/>
    </row>
    <row r="149" spans="1:19" s="12" customFormat="1" x14ac:dyDescent="0.35">
      <c r="A149" s="25" t="s">
        <v>70</v>
      </c>
      <c r="B149" s="25" t="s">
        <v>31</v>
      </c>
      <c r="C149"/>
      <c r="D149" s="26">
        <f>IF(C145="Al",N$47,N$54)</f>
        <v>0.55706713537137553</v>
      </c>
      <c r="E149"/>
      <c r="F149" t="s">
        <v>27</v>
      </c>
      <c r="G149">
        <f>COUNTIF(C43:C150,"Al")</f>
        <v>15</v>
      </c>
      <c r="H149">
        <f>G149/G150</f>
        <v>5</v>
      </c>
      <c r="I149"/>
      <c r="J149"/>
      <c r="K149"/>
      <c r="L149"/>
      <c r="M149"/>
      <c r="N149"/>
      <c r="O149"/>
      <c r="P149"/>
      <c r="S149"/>
    </row>
    <row r="150" spans="1:19" s="12" customFormat="1" x14ac:dyDescent="0.35">
      <c r="A150" s="25" t="s">
        <v>70</v>
      </c>
      <c r="B150" s="25" t="s">
        <v>49</v>
      </c>
      <c r="C150"/>
      <c r="D150" s="26">
        <f>IF(C145="Al",N$48,N$55)</f>
        <v>0.51857940615180453</v>
      </c>
      <c r="E150"/>
      <c r="F150" t="s">
        <v>28</v>
      </c>
      <c r="G150">
        <f>COUNTIF(C43:C150,"Mg")</f>
        <v>3</v>
      </c>
      <c r="H150">
        <f>(G150/G149)*H149</f>
        <v>1</v>
      </c>
      <c r="I150"/>
      <c r="J150"/>
      <c r="K150"/>
      <c r="L150"/>
      <c r="M150"/>
      <c r="N150"/>
      <c r="O150"/>
      <c r="P150"/>
      <c r="S150"/>
    </row>
    <row r="151" spans="1:19" s="12" customFormat="1" x14ac:dyDescent="0.35">
      <c r="A151" s="27" t="s">
        <v>6</v>
      </c>
      <c r="B151" s="27" t="s">
        <v>15</v>
      </c>
      <c r="C151" t="s">
        <v>27</v>
      </c>
      <c r="D151" s="28">
        <f>IF(C151="Al",O$151,O$156)</f>
        <v>0.3884010621797459</v>
      </c>
      <c r="E151"/>
      <c r="F151"/>
      <c r="G151"/>
      <c r="H151"/>
      <c r="I151"/>
      <c r="J151"/>
      <c r="K151"/>
      <c r="L151"/>
      <c r="M151" t="s">
        <v>27</v>
      </c>
      <c r="N151" t="s">
        <v>24</v>
      </c>
      <c r="O151" s="21">
        <f>Q151+R151</f>
        <v>0.3884010621797459</v>
      </c>
      <c r="Q151" s="21">
        <v>0.52840106217974592</v>
      </c>
      <c r="R151" s="12">
        <v>-0.14000000000000001</v>
      </c>
      <c r="S151"/>
    </row>
    <row r="152" spans="1:19" s="12" customFormat="1" x14ac:dyDescent="0.35">
      <c r="A152" s="27" t="s">
        <v>6</v>
      </c>
      <c r="B152" s="27" t="s">
        <v>10</v>
      </c>
      <c r="C152"/>
      <c r="D152" s="28">
        <f>IF(C151="Al",O$152,O$157)</f>
        <v>0.58622570708376132</v>
      </c>
      <c r="E152"/>
      <c r="F152"/>
      <c r="G152"/>
      <c r="H152"/>
      <c r="I152"/>
      <c r="J152"/>
      <c r="K152"/>
      <c r="L152"/>
      <c r="M152"/>
      <c r="N152" t="s">
        <v>23</v>
      </c>
      <c r="O152" s="21">
        <f t="shared" ref="O152:O154" si="3">Q152+R152</f>
        <v>0.58622570708376132</v>
      </c>
      <c r="Q152" s="21">
        <v>0.52622570708376126</v>
      </c>
      <c r="R152" s="12">
        <v>0.06</v>
      </c>
      <c r="S152"/>
    </row>
    <row r="153" spans="1:19" s="12" customFormat="1" x14ac:dyDescent="0.35">
      <c r="A153" s="27" t="s">
        <v>6</v>
      </c>
      <c r="B153" s="27" t="s">
        <v>10</v>
      </c>
      <c r="C153"/>
      <c r="D153" s="28">
        <f>IF(C151="Al",O$152,O$157)</f>
        <v>0.58622570708376132</v>
      </c>
      <c r="E153"/>
      <c r="F153"/>
      <c r="G153"/>
      <c r="H153"/>
      <c r="I153"/>
      <c r="J153"/>
      <c r="K153"/>
      <c r="L153"/>
      <c r="M153"/>
      <c r="N153" t="s">
        <v>25</v>
      </c>
      <c r="O153" s="21">
        <f t="shared" si="3"/>
        <v>0.39356894373658097</v>
      </c>
      <c r="Q153" s="21">
        <v>0.39356894373658097</v>
      </c>
      <c r="S153"/>
    </row>
    <row r="154" spans="1:19" s="12" customFormat="1" x14ac:dyDescent="0.35">
      <c r="A154" s="27" t="s">
        <v>6</v>
      </c>
      <c r="B154" s="27" t="s">
        <v>16</v>
      </c>
      <c r="C154"/>
      <c r="D154" s="28">
        <f>IF(C151="Al",O$153,O$158)</f>
        <v>0.39356894373658097</v>
      </c>
      <c r="E154"/>
      <c r="F154"/>
      <c r="G154"/>
      <c r="H154"/>
      <c r="I154"/>
      <c r="J154"/>
      <c r="K154"/>
      <c r="L154"/>
      <c r="M154"/>
      <c r="N154" t="s">
        <v>26</v>
      </c>
      <c r="O154" s="21">
        <f t="shared" si="3"/>
        <v>0.52088961752645224</v>
      </c>
      <c r="P154" s="21">
        <f>O151+O152+O152+O153+O154+O154</f>
        <v>2.9962006551367537</v>
      </c>
      <c r="Q154" s="21">
        <v>0.52088961752645224</v>
      </c>
      <c r="S154"/>
    </row>
    <row r="155" spans="1:19" s="12" customFormat="1" x14ac:dyDescent="0.35">
      <c r="A155" s="27" t="s">
        <v>6</v>
      </c>
      <c r="B155" s="27" t="s">
        <v>13</v>
      </c>
      <c r="C155"/>
      <c r="D155" s="28">
        <f>IF(C151="Al",O$154,O$159)</f>
        <v>0.52088961752645224</v>
      </c>
      <c r="E155"/>
      <c r="F155"/>
      <c r="G155"/>
      <c r="H155"/>
      <c r="I155"/>
      <c r="J155"/>
      <c r="K155"/>
      <c r="L155"/>
      <c r="M155"/>
      <c r="N155"/>
      <c r="O155" s="21"/>
      <c r="S155"/>
    </row>
    <row r="156" spans="1:19" s="12" customFormat="1" x14ac:dyDescent="0.35">
      <c r="A156" s="27" t="s">
        <v>6</v>
      </c>
      <c r="B156" s="27" t="s">
        <v>13</v>
      </c>
      <c r="C156"/>
      <c r="D156" s="28">
        <f>IF(C151="Al",O$154,O$159)</f>
        <v>0.52088961752645224</v>
      </c>
      <c r="E156"/>
      <c r="F156"/>
      <c r="G156"/>
      <c r="H156"/>
      <c r="I156"/>
      <c r="J156"/>
      <c r="K156"/>
      <c r="L156"/>
      <c r="M156" t="s">
        <v>28</v>
      </c>
      <c r="N156" t="s">
        <v>24</v>
      </c>
      <c r="O156" s="21">
        <f>Q156+R156</f>
        <v>0.27817525883956162</v>
      </c>
      <c r="Q156" s="21">
        <v>0.34817525883956163</v>
      </c>
      <c r="R156" s="12">
        <v>-7.0000000000000007E-2</v>
      </c>
      <c r="S156"/>
    </row>
    <row r="157" spans="1:19" s="12" customFormat="1" x14ac:dyDescent="0.35">
      <c r="A157" s="27" t="s">
        <v>8</v>
      </c>
      <c r="B157" s="27" t="s">
        <v>15</v>
      </c>
      <c r="C157" t="s">
        <v>27</v>
      </c>
      <c r="D157" s="28">
        <f>IF(C157="Al",O$151,O$156)</f>
        <v>0.3884010621797459</v>
      </c>
      <c r="E157"/>
      <c r="F157"/>
      <c r="G157"/>
      <c r="H157"/>
      <c r="I157"/>
      <c r="J157"/>
      <c r="K157"/>
      <c r="L157"/>
      <c r="M157"/>
      <c r="N157" t="s">
        <v>23</v>
      </c>
      <c r="O157" s="21">
        <f t="shared" ref="O157:O159" si="4">Q157+R157</f>
        <v>0.37678418230597777</v>
      </c>
      <c r="Q157" s="21">
        <v>0.3467841823059778</v>
      </c>
      <c r="R157" s="12">
        <v>0.03</v>
      </c>
      <c r="S157"/>
    </row>
    <row r="158" spans="1:19" s="12" customFormat="1" x14ac:dyDescent="0.35">
      <c r="A158" s="27" t="s">
        <v>8</v>
      </c>
      <c r="B158" s="27" t="s">
        <v>10</v>
      </c>
      <c r="C158"/>
      <c r="D158" s="28">
        <f>IF(C157="Al",O$152,O$157)</f>
        <v>0.58622570708376132</v>
      </c>
      <c r="E158"/>
      <c r="F158"/>
      <c r="G158"/>
      <c r="H158"/>
      <c r="I158"/>
      <c r="J158"/>
      <c r="K158"/>
      <c r="L158"/>
      <c r="M158"/>
      <c r="N158" t="s">
        <v>25</v>
      </c>
      <c r="O158" s="21">
        <f t="shared" si="4"/>
        <v>0.26160104566823761</v>
      </c>
      <c r="Q158" s="21">
        <v>0.26160104566823761</v>
      </c>
      <c r="S158"/>
    </row>
    <row r="159" spans="1:19" s="12" customFormat="1" x14ac:dyDescent="0.35">
      <c r="A159" s="27" t="s">
        <v>8</v>
      </c>
      <c r="B159" s="27" t="s">
        <v>10</v>
      </c>
      <c r="C159"/>
      <c r="D159" s="28">
        <f>IF(C157="Al",O$152,O$157)</f>
        <v>0.58622570708376132</v>
      </c>
      <c r="E159"/>
      <c r="F159"/>
      <c r="G159"/>
      <c r="H159"/>
      <c r="I159"/>
      <c r="J159"/>
      <c r="K159"/>
      <c r="L159"/>
      <c r="M159"/>
      <c r="N159" t="s">
        <v>26</v>
      </c>
      <c r="O159" s="21">
        <f t="shared" si="4"/>
        <v>0.3433711857957718</v>
      </c>
      <c r="P159" s="21">
        <f>O156+O157+O157+O158+O159+O159</f>
        <v>1.9800870407112983</v>
      </c>
      <c r="Q159" s="21">
        <v>0.3433711857957718</v>
      </c>
      <c r="S159"/>
    </row>
    <row r="160" spans="1:19" x14ac:dyDescent="0.35">
      <c r="A160" s="27" t="s">
        <v>8</v>
      </c>
      <c r="B160" s="27" t="s">
        <v>16</v>
      </c>
      <c r="D160" s="28">
        <f>IF(C157="Al",O$153,O$158)</f>
        <v>0.39356894373658097</v>
      </c>
      <c r="M160" s="6"/>
      <c r="N160" s="6"/>
      <c r="O160" s="21"/>
    </row>
    <row r="161" spans="1:17" x14ac:dyDescent="0.35">
      <c r="A161" s="27" t="s">
        <v>8</v>
      </c>
      <c r="B161" s="27" t="s">
        <v>13</v>
      </c>
      <c r="D161" s="28">
        <f>IF(C157="Al",O$154,O$159)</f>
        <v>0.52088961752645224</v>
      </c>
      <c r="M161" t="s">
        <v>29</v>
      </c>
      <c r="N161" t="s">
        <v>24</v>
      </c>
      <c r="O161" s="21">
        <v>0.34848809321866414</v>
      </c>
    </row>
    <row r="162" spans="1:17" x14ac:dyDescent="0.35">
      <c r="A162" s="27" t="s">
        <v>8</v>
      </c>
      <c r="B162" s="27" t="s">
        <v>13</v>
      </c>
      <c r="D162" s="28">
        <f>IF(C157="Al",O$154,O$159)</f>
        <v>0.52088961752645224</v>
      </c>
      <c r="N162" t="s">
        <v>23</v>
      </c>
      <c r="O162" s="21">
        <v>0.34707249094584169</v>
      </c>
    </row>
    <row r="163" spans="1:17" x14ac:dyDescent="0.35">
      <c r="A163" s="27" t="s">
        <v>71</v>
      </c>
      <c r="B163" s="27" t="s">
        <v>15</v>
      </c>
      <c r="C163" t="s">
        <v>28</v>
      </c>
      <c r="D163" s="28">
        <f>IF(C163="Al",O$151,O$156)</f>
        <v>0.27817525883956162</v>
      </c>
      <c r="N163" t="s">
        <v>25</v>
      </c>
      <c r="O163" s="21">
        <v>0.26058516977425106</v>
      </c>
    </row>
    <row r="164" spans="1:17" x14ac:dyDescent="0.35">
      <c r="A164" s="27" t="s">
        <v>71</v>
      </c>
      <c r="B164" s="27" t="s">
        <v>10</v>
      </c>
      <c r="D164" s="28">
        <f>IF(C163="Al",O$152,O$157)</f>
        <v>0.37678418230597777</v>
      </c>
      <c r="N164" t="s">
        <v>26</v>
      </c>
      <c r="O164" s="21">
        <v>0.34359972445887954</v>
      </c>
    </row>
    <row r="165" spans="1:17" x14ac:dyDescent="0.35">
      <c r="A165" s="27" t="s">
        <v>71</v>
      </c>
      <c r="B165" s="27" t="s">
        <v>10</v>
      </c>
      <c r="D165" s="28">
        <f>IF(C163="Al",O$152,O$157)</f>
        <v>0.37678418230597777</v>
      </c>
    </row>
    <row r="166" spans="1:17" x14ac:dyDescent="0.35">
      <c r="A166" s="27" t="s">
        <v>71</v>
      </c>
      <c r="B166" s="27" t="s">
        <v>16</v>
      </c>
      <c r="D166" s="28">
        <f>IF(C163="Al",O$153,O$158)</f>
        <v>0.26160104566823761</v>
      </c>
    </row>
    <row r="167" spans="1:17" x14ac:dyDescent="0.35">
      <c r="A167" s="27" t="s">
        <v>71</v>
      </c>
      <c r="B167" s="27" t="s">
        <v>13</v>
      </c>
      <c r="D167" s="28">
        <f>IF(C163="Al",O$154,O$159)</f>
        <v>0.3433711857957718</v>
      </c>
      <c r="F167" t="s">
        <v>27</v>
      </c>
      <c r="G167">
        <f>COUNTIF(C151:C168,"Al")</f>
        <v>2</v>
      </c>
      <c r="H167">
        <f>G167/G168</f>
        <v>2</v>
      </c>
      <c r="I167">
        <f>H167+H149</f>
        <v>7</v>
      </c>
    </row>
    <row r="168" spans="1:17" x14ac:dyDescent="0.35">
      <c r="A168" s="27" t="s">
        <v>71</v>
      </c>
      <c r="B168" s="27" t="s">
        <v>13</v>
      </c>
      <c r="D168" s="28">
        <f>IF(C163="Al",O$154,O$159)</f>
        <v>0.3433711857957718</v>
      </c>
      <c r="F168" t="s">
        <v>28</v>
      </c>
      <c r="G168">
        <f>COUNTIF(C151:C168,"Mg")</f>
        <v>1</v>
      </c>
      <c r="H168">
        <f>(G168/G167)*H167</f>
        <v>1</v>
      </c>
      <c r="I168">
        <f>+H150+H168</f>
        <v>2</v>
      </c>
    </row>
    <row r="169" spans="1:17" x14ac:dyDescent="0.35">
      <c r="A169" s="30" t="s">
        <v>72</v>
      </c>
      <c r="B169" s="30" t="s">
        <v>10</v>
      </c>
      <c r="C169" t="s">
        <v>163</v>
      </c>
      <c r="D169" s="31"/>
      <c r="N169" s="30" t="s">
        <v>10</v>
      </c>
      <c r="O169" s="31">
        <f>Q169+R169</f>
        <v>0.17</v>
      </c>
      <c r="Q169" s="31">
        <v>0.17</v>
      </c>
    </row>
    <row r="170" spans="1:17" x14ac:dyDescent="0.35">
      <c r="A170" s="30" t="s">
        <v>72</v>
      </c>
      <c r="B170" s="30" t="s">
        <v>10</v>
      </c>
      <c r="D170" s="31"/>
      <c r="N170" s="30" t="s">
        <v>10</v>
      </c>
      <c r="O170" s="31">
        <f t="shared" ref="O170:O177" si="5">Q170+R170</f>
        <v>0.17</v>
      </c>
      <c r="Q170" s="31">
        <v>0.17</v>
      </c>
    </row>
    <row r="171" spans="1:17" x14ac:dyDescent="0.35">
      <c r="A171" s="30" t="s">
        <v>72</v>
      </c>
      <c r="B171" s="30" t="s">
        <v>10</v>
      </c>
      <c r="D171" s="31"/>
      <c r="N171" s="30" t="s">
        <v>10</v>
      </c>
      <c r="O171" s="31">
        <f t="shared" si="5"/>
        <v>0.17</v>
      </c>
      <c r="Q171" s="31">
        <v>0.17</v>
      </c>
    </row>
    <row r="172" spans="1:17" x14ac:dyDescent="0.35">
      <c r="A172" s="30" t="s">
        <v>73</v>
      </c>
      <c r="B172" s="30" t="s">
        <v>11</v>
      </c>
      <c r="D172" s="31"/>
      <c r="N172" s="30" t="s">
        <v>11</v>
      </c>
      <c r="O172" s="31">
        <f t="shared" si="5"/>
        <v>7.0000000000000007E-2</v>
      </c>
      <c r="Q172" s="31">
        <v>7.0000000000000007E-2</v>
      </c>
    </row>
    <row r="173" spans="1:17" x14ac:dyDescent="0.35">
      <c r="A173" s="30" t="s">
        <v>73</v>
      </c>
      <c r="B173" s="30" t="s">
        <v>11</v>
      </c>
      <c r="D173" s="31"/>
      <c r="N173" s="30" t="s">
        <v>11</v>
      </c>
      <c r="O173" s="31">
        <f t="shared" si="5"/>
        <v>7.0000000000000007E-2</v>
      </c>
      <c r="Q173" s="31">
        <v>7.0000000000000007E-2</v>
      </c>
    </row>
    <row r="174" spans="1:17" x14ac:dyDescent="0.35">
      <c r="A174" s="30" t="s">
        <v>73</v>
      </c>
      <c r="B174" s="30" t="s">
        <v>11</v>
      </c>
      <c r="D174" s="31"/>
      <c r="N174" s="30" t="s">
        <v>11</v>
      </c>
      <c r="O174" s="31">
        <f t="shared" si="5"/>
        <v>7.0000000000000007E-2</v>
      </c>
      <c r="Q174" s="31">
        <v>7.0000000000000007E-2</v>
      </c>
    </row>
    <row r="175" spans="1:17" x14ac:dyDescent="0.35">
      <c r="A175" s="30" t="s">
        <v>73</v>
      </c>
      <c r="B175" s="30" t="s">
        <v>12</v>
      </c>
      <c r="D175" s="31"/>
      <c r="N175" s="30" t="s">
        <v>12</v>
      </c>
      <c r="O175" s="31">
        <f t="shared" si="5"/>
        <v>0.08</v>
      </c>
      <c r="Q175" s="31">
        <v>0.08</v>
      </c>
    </row>
    <row r="176" spans="1:17" x14ac:dyDescent="0.35">
      <c r="A176" s="30" t="s">
        <v>73</v>
      </c>
      <c r="B176" s="30" t="s">
        <v>12</v>
      </c>
      <c r="D176" s="31"/>
      <c r="N176" s="30" t="s">
        <v>12</v>
      </c>
      <c r="O176" s="31">
        <f t="shared" si="5"/>
        <v>0.08</v>
      </c>
      <c r="Q176" s="31">
        <v>0.08</v>
      </c>
    </row>
    <row r="177" spans="1:17" x14ac:dyDescent="0.35">
      <c r="A177" s="30" t="s">
        <v>73</v>
      </c>
      <c r="B177" s="30" t="s">
        <v>12</v>
      </c>
      <c r="D177" s="31"/>
      <c r="N177" s="30" t="s">
        <v>12</v>
      </c>
      <c r="O177" s="31">
        <f t="shared" si="5"/>
        <v>0.08</v>
      </c>
      <c r="P177" s="5">
        <f>SUM(O169:O177)</f>
        <v>0.96000000000000008</v>
      </c>
      <c r="Q177" s="31">
        <v>0.08</v>
      </c>
    </row>
    <row r="178" spans="1:17" x14ac:dyDescent="0.35">
      <c r="A178" t="s">
        <v>51</v>
      </c>
    </row>
    <row r="182" spans="1:17" x14ac:dyDescent="0.35">
      <c r="A182" s="23" t="s">
        <v>0</v>
      </c>
      <c r="B182" s="23">
        <f t="shared" ref="B182:B187" si="6">O$186</f>
        <v>4.0497437528352602</v>
      </c>
      <c r="C182" s="23"/>
      <c r="D182" s="23">
        <f>SUM(D1:D4)</f>
        <v>4.0501560106712269</v>
      </c>
      <c r="E182" s="23">
        <f>D182-$B182</f>
        <v>4.1225783596665622E-4</v>
      </c>
      <c r="N182" t="s">
        <v>21</v>
      </c>
      <c r="O182" s="5">
        <v>0.99948599332923294</v>
      </c>
    </row>
    <row r="183" spans="1:17" x14ac:dyDescent="0.35">
      <c r="A183" s="23" t="s">
        <v>1</v>
      </c>
      <c r="B183" s="23">
        <f t="shared" si="6"/>
        <v>4.0497437528352602</v>
      </c>
      <c r="C183" s="23"/>
      <c r="D183" s="23">
        <f>SUM(D2:D5)</f>
        <v>4.0501560106712269</v>
      </c>
      <c r="E183" s="23">
        <f t="shared" ref="E183:E278" si="7">D183-$B183</f>
        <v>4.1225783596665622E-4</v>
      </c>
      <c r="N183" t="s">
        <v>22</v>
      </c>
      <c r="O183" s="5">
        <v>0.96118470375197562</v>
      </c>
    </row>
    <row r="184" spans="1:17" x14ac:dyDescent="0.35">
      <c r="A184" s="23" t="s">
        <v>2</v>
      </c>
      <c r="B184" s="23">
        <f t="shared" si="6"/>
        <v>4.0497437528352602</v>
      </c>
      <c r="C184" s="23"/>
      <c r="D184" s="23">
        <f>SUM(D9:D12)</f>
        <v>4.0501560106712269</v>
      </c>
      <c r="E184" s="23">
        <f t="shared" si="7"/>
        <v>4.1225783596665622E-4</v>
      </c>
      <c r="N184" t="s">
        <v>33</v>
      </c>
      <c r="O184" s="5">
        <v>1.0444022686839507</v>
      </c>
    </row>
    <row r="185" spans="1:17" x14ac:dyDescent="0.35">
      <c r="A185" s="23" t="s">
        <v>3</v>
      </c>
      <c r="B185" s="23">
        <f t="shared" si="6"/>
        <v>4.0497437528352602</v>
      </c>
      <c r="C185" s="23"/>
      <c r="D185" s="23">
        <f>SUM(D13:D16)</f>
        <v>4.0501560106712269</v>
      </c>
      <c r="E185" s="23">
        <f t="shared" si="7"/>
        <v>4.1225783596665622E-4</v>
      </c>
      <c r="N185" t="s">
        <v>34</v>
      </c>
      <c r="O185" s="5">
        <v>1.0446707870701011</v>
      </c>
    </row>
    <row r="186" spans="1:17" x14ac:dyDescent="0.35">
      <c r="A186" s="23" t="s">
        <v>4</v>
      </c>
      <c r="B186" s="23">
        <f t="shared" si="6"/>
        <v>4.0497437528352602</v>
      </c>
      <c r="C186" s="23"/>
      <c r="D186" s="23">
        <f>SUM(D17:D20)</f>
        <v>4.0501560106712269</v>
      </c>
      <c r="E186" s="23">
        <f t="shared" si="7"/>
        <v>4.1225783596665622E-4</v>
      </c>
      <c r="O186" s="5">
        <f>SUM(O182:O185)</f>
        <v>4.0497437528352602</v>
      </c>
    </row>
    <row r="187" spans="1:17" x14ac:dyDescent="0.35">
      <c r="A187" s="23" t="s">
        <v>5</v>
      </c>
      <c r="B187" s="23">
        <f t="shared" si="6"/>
        <v>4.0497437528352602</v>
      </c>
      <c r="C187" s="23"/>
      <c r="D187" s="23">
        <f>SUM(D21:D24)</f>
        <v>4.0501560106712269</v>
      </c>
      <c r="E187" s="23">
        <f t="shared" si="7"/>
        <v>4.1225783596665622E-4</v>
      </c>
      <c r="F187" s="5">
        <f>AVERAGE(D182:D187)</f>
        <v>4.0501560106712269</v>
      </c>
      <c r="G187" s="5">
        <f>O186</f>
        <v>4.0497437528352602</v>
      </c>
      <c r="H187" s="5">
        <f>F187-G187</f>
        <v>4.1225783596665622E-4</v>
      </c>
      <c r="I187" s="5">
        <f>SUM(D182:D187)</f>
        <v>24.300936064027361</v>
      </c>
      <c r="J187">
        <f>6*F187</f>
        <v>24.300936064027361</v>
      </c>
      <c r="O187" s="5"/>
    </row>
    <row r="188" spans="1:17" x14ac:dyDescent="0.35">
      <c r="A188" s="1" t="s">
        <v>30</v>
      </c>
      <c r="B188" s="24">
        <v>2.9742733743388623</v>
      </c>
      <c r="C188" s="1"/>
      <c r="D188" s="24">
        <f>D34+D35+D36</f>
        <v>2.9772733743388624</v>
      </c>
      <c r="E188" s="24">
        <f t="shared" si="7"/>
        <v>3.0000000000001137E-3</v>
      </c>
      <c r="G188" s="5"/>
      <c r="N188" t="s">
        <v>42</v>
      </c>
      <c r="O188" s="5">
        <v>1.0198013395064838</v>
      </c>
    </row>
    <row r="189" spans="1:17" x14ac:dyDescent="0.35">
      <c r="A189" s="1" t="s">
        <v>46</v>
      </c>
      <c r="B189" s="24">
        <v>2.9742733743388623</v>
      </c>
      <c r="C189" s="1"/>
      <c r="D189" s="24">
        <f>D37+D38+D39</f>
        <v>2.9772733743388624</v>
      </c>
      <c r="E189" s="24">
        <f t="shared" si="7"/>
        <v>3.0000000000001137E-3</v>
      </c>
      <c r="G189" s="5"/>
      <c r="N189" t="s">
        <v>43</v>
      </c>
      <c r="O189" s="5">
        <v>0.97948506301414728</v>
      </c>
    </row>
    <row r="190" spans="1:17" x14ac:dyDescent="0.35">
      <c r="A190" s="1" t="s">
        <v>47</v>
      </c>
      <c r="B190" s="24">
        <v>2.9742733743388623</v>
      </c>
      <c r="C190" s="1"/>
      <c r="D190" s="24">
        <f>D40+D41+D42</f>
        <v>2.9772733743388624</v>
      </c>
      <c r="E190" s="24">
        <f t="shared" si="7"/>
        <v>3.0000000000001137E-3</v>
      </c>
      <c r="F190" s="5">
        <f>AVERAGE(D188:D190)</f>
        <v>2.9772733743388624</v>
      </c>
      <c r="G190" s="5">
        <f>O191</f>
        <v>2.9787714655347783</v>
      </c>
      <c r="H190" s="5">
        <f>F190-G190</f>
        <v>-1.4980911959159293E-3</v>
      </c>
      <c r="I190" s="5">
        <f>SUM(D188:D190)</f>
        <v>8.9318201230165872</v>
      </c>
      <c r="J190">
        <f>3*F190</f>
        <v>8.9318201230165872</v>
      </c>
      <c r="N190" t="s">
        <v>43</v>
      </c>
      <c r="O190" s="5">
        <v>0.97948506301414728</v>
      </c>
    </row>
    <row r="191" spans="1:17" x14ac:dyDescent="0.35">
      <c r="A191" s="25" t="s">
        <v>53</v>
      </c>
      <c r="B191" s="32">
        <f>IF(C43="Al",O$120,O$127)</f>
        <v>0</v>
      </c>
      <c r="C191" s="25"/>
      <c r="D191" s="33">
        <f>SUM(D43:D48)</f>
        <v>3.1064561414077652</v>
      </c>
      <c r="E191" s="33">
        <f t="shared" si="7"/>
        <v>3.1064561414077652</v>
      </c>
      <c r="G191" s="5"/>
      <c r="O191" s="5">
        <f>SUM(O188:O190)</f>
        <v>2.9787714655347783</v>
      </c>
    </row>
    <row r="192" spans="1:17" x14ac:dyDescent="0.35">
      <c r="A192" s="25" t="s">
        <v>54</v>
      </c>
      <c r="B192" s="32">
        <f>IF(C49="Al",O$120,O$127)</f>
        <v>0</v>
      </c>
      <c r="C192" s="25"/>
      <c r="D192" s="33">
        <f>SUM(D49:D54)</f>
        <v>2.069507054067441</v>
      </c>
      <c r="E192" s="33">
        <f t="shared" si="7"/>
        <v>2.069507054067441</v>
      </c>
      <c r="G192" s="5"/>
      <c r="O192" s="5"/>
    </row>
    <row r="193" spans="1:15" x14ac:dyDescent="0.35">
      <c r="A193" s="25" t="s">
        <v>55</v>
      </c>
      <c r="B193" s="32">
        <f>IF(C55="Al",O$120,O$127)</f>
        <v>0</v>
      </c>
      <c r="C193" s="25"/>
      <c r="D193" s="33">
        <f>SUM(D55:D60)</f>
        <v>3.1064561414077652</v>
      </c>
      <c r="E193" s="33">
        <f t="shared" si="7"/>
        <v>3.1064561414077652</v>
      </c>
      <c r="G193" s="5"/>
      <c r="O193" s="5"/>
    </row>
    <row r="194" spans="1:15" x14ac:dyDescent="0.35">
      <c r="A194" s="25" t="s">
        <v>56</v>
      </c>
      <c r="B194" s="32">
        <f>IF(C61="Al",O$120,O$127)</f>
        <v>0</v>
      </c>
      <c r="C194" s="25"/>
      <c r="D194" s="33">
        <f>SUM(D61:D66)</f>
        <v>2.069507054067441</v>
      </c>
      <c r="E194" s="33">
        <f t="shared" si="7"/>
        <v>2.069507054067441</v>
      </c>
      <c r="G194" s="5"/>
      <c r="N194" t="s">
        <v>39</v>
      </c>
      <c r="O194" s="5">
        <v>0.40494089035054082</v>
      </c>
    </row>
    <row r="195" spans="1:15" x14ac:dyDescent="0.35">
      <c r="A195" s="25" t="s">
        <v>57</v>
      </c>
      <c r="B195" s="32">
        <f>IF(C67="Al",O$120,O$127)</f>
        <v>0</v>
      </c>
      <c r="C195" s="25"/>
      <c r="D195" s="33">
        <f>SUM(D67:D72)</f>
        <v>3.1064561414077652</v>
      </c>
      <c r="E195" s="33">
        <f t="shared" si="7"/>
        <v>3.1064561414077652</v>
      </c>
      <c r="G195" s="5"/>
      <c r="N195" t="s">
        <v>36</v>
      </c>
      <c r="O195" s="5">
        <v>0.52480813026429529</v>
      </c>
    </row>
    <row r="196" spans="1:15" x14ac:dyDescent="0.35">
      <c r="A196" s="25" t="s">
        <v>58</v>
      </c>
      <c r="B196" s="32">
        <f>IF(C73="Al",O$120,O$127)</f>
        <v>0</v>
      </c>
      <c r="C196" s="25"/>
      <c r="D196" s="33">
        <f>SUM(D73:D78)</f>
        <v>3.1064561414077652</v>
      </c>
      <c r="E196" s="33">
        <f t="shared" si="7"/>
        <v>3.1064561414077652</v>
      </c>
      <c r="G196" s="5"/>
      <c r="N196" t="s">
        <v>37</v>
      </c>
      <c r="O196" s="5">
        <v>0.50900002634595332</v>
      </c>
    </row>
    <row r="197" spans="1:15" x14ac:dyDescent="0.35">
      <c r="A197" s="25" t="s">
        <v>59</v>
      </c>
      <c r="B197" s="32">
        <f>IF(C79="Al",O$120,O$127)</f>
        <v>0</v>
      </c>
      <c r="C197" s="25"/>
      <c r="D197" s="33">
        <f>SUM(D79:D84)</f>
        <v>3.1064561414077652</v>
      </c>
      <c r="E197" s="33">
        <f t="shared" si="7"/>
        <v>3.1064561414077652</v>
      </c>
      <c r="G197" s="5"/>
      <c r="N197" t="s">
        <v>40</v>
      </c>
      <c r="O197" s="5">
        <v>0.44316872066440643</v>
      </c>
    </row>
    <row r="198" spans="1:15" x14ac:dyDescent="0.35">
      <c r="A198" s="25" t="s">
        <v>60</v>
      </c>
      <c r="B198" s="32">
        <f>IF(C85="Al",O$120,O$127)</f>
        <v>0</v>
      </c>
      <c r="C198" s="25"/>
      <c r="D198" s="33">
        <f>SUM(D85:D90)</f>
        <v>3.1064561414077652</v>
      </c>
      <c r="E198" s="33">
        <f t="shared" si="7"/>
        <v>3.1064561414077652</v>
      </c>
      <c r="G198" s="5"/>
      <c r="N198" t="s">
        <v>38</v>
      </c>
      <c r="O198" s="5">
        <v>0.51703954837755361</v>
      </c>
    </row>
    <row r="199" spans="1:15" x14ac:dyDescent="0.35">
      <c r="A199" s="25" t="s">
        <v>61</v>
      </c>
      <c r="B199" s="32">
        <f>IF(C91="Al",O$120,O$127)</f>
        <v>0</v>
      </c>
      <c r="C199" s="25"/>
      <c r="D199" s="33">
        <f>SUM(D91:D96)</f>
        <v>2.069507054067441</v>
      </c>
      <c r="E199" s="33">
        <f t="shared" si="7"/>
        <v>2.069507054067441</v>
      </c>
      <c r="G199" s="5"/>
      <c r="N199" t="s">
        <v>41</v>
      </c>
      <c r="O199" s="5">
        <v>0.48074013778061853</v>
      </c>
    </row>
    <row r="200" spans="1:15" x14ac:dyDescent="0.35">
      <c r="A200" s="25" t="s">
        <v>62</v>
      </c>
      <c r="B200" s="32">
        <f>IF(C97="Al",O$120,O$127)</f>
        <v>0</v>
      </c>
      <c r="C200" s="25"/>
      <c r="D200" s="33">
        <f>SUM(D97:D102)</f>
        <v>3.1064561414077652</v>
      </c>
      <c r="E200" s="33">
        <f t="shared" si="7"/>
        <v>3.1064561414077652</v>
      </c>
      <c r="G200" s="5"/>
      <c r="O200" s="5">
        <f>SUM(O194:O199)</f>
        <v>2.8796974537833679</v>
      </c>
    </row>
    <row r="201" spans="1:15" x14ac:dyDescent="0.35">
      <c r="A201" s="25" t="s">
        <v>63</v>
      </c>
      <c r="B201" s="32">
        <f>IF(C103="Al",O$120,O$127)</f>
        <v>0</v>
      </c>
      <c r="C201" s="25"/>
      <c r="D201" s="33">
        <f>SUM(D103:D108)</f>
        <v>3.1064561414077652</v>
      </c>
      <c r="E201" s="33">
        <f t="shared" si="7"/>
        <v>3.1064561414077652</v>
      </c>
      <c r="G201" s="5"/>
      <c r="O201" s="5"/>
    </row>
    <row r="202" spans="1:15" x14ac:dyDescent="0.35">
      <c r="A202" s="25" t="s">
        <v>64</v>
      </c>
      <c r="B202" s="32">
        <f>IF(C109="Al",O$120,O$127)</f>
        <v>0</v>
      </c>
      <c r="C202" s="25"/>
      <c r="D202" s="33">
        <f>SUM(D109:D114)</f>
        <v>3.1064561414077652</v>
      </c>
      <c r="E202" s="33">
        <f t="shared" si="7"/>
        <v>3.1064561414077652</v>
      </c>
      <c r="G202" s="5"/>
      <c r="O202" s="5"/>
    </row>
    <row r="203" spans="1:15" x14ac:dyDescent="0.35">
      <c r="A203" s="25" t="s">
        <v>65</v>
      </c>
      <c r="B203" s="32">
        <f>IF(C115="Al",O$120,O$127)</f>
        <v>0</v>
      </c>
      <c r="C203" s="25"/>
      <c r="D203" s="33">
        <f>SUM(D115:D120)</f>
        <v>3.1064561414077652</v>
      </c>
      <c r="E203" s="33">
        <f t="shared" si="7"/>
        <v>3.1064561414077652</v>
      </c>
      <c r="G203" s="5"/>
      <c r="N203" t="s">
        <v>24</v>
      </c>
      <c r="O203" s="5">
        <v>0.41787666872360119</v>
      </c>
    </row>
    <row r="204" spans="1:15" x14ac:dyDescent="0.35">
      <c r="A204" s="25" t="s">
        <v>66</v>
      </c>
      <c r="B204" s="32">
        <f>IF(C121="Al",O$120,O$127)</f>
        <v>0</v>
      </c>
      <c r="C204" s="25"/>
      <c r="D204" s="33">
        <f>SUM(D121:D126)</f>
        <v>3.1064561414077652</v>
      </c>
      <c r="E204" s="33">
        <f t="shared" si="7"/>
        <v>3.1064561414077652</v>
      </c>
      <c r="G204" s="5"/>
      <c r="N204" t="s">
        <v>23</v>
      </c>
      <c r="O204" s="5">
        <v>0.41619087950087519</v>
      </c>
    </row>
    <row r="205" spans="1:15" x14ac:dyDescent="0.35">
      <c r="A205" s="25" t="s">
        <v>67</v>
      </c>
      <c r="B205" s="32">
        <f>IF(C127="Al",O$120,O$127)</f>
        <v>0</v>
      </c>
      <c r="C205" s="25"/>
      <c r="D205" s="33">
        <f>SUM(D127:D132)</f>
        <v>3.1064561414077652</v>
      </c>
      <c r="E205" s="33">
        <f t="shared" si="7"/>
        <v>3.1064561414077652</v>
      </c>
      <c r="G205" s="5"/>
      <c r="N205" t="s">
        <v>25</v>
      </c>
      <c r="O205" s="5">
        <v>0.3131499883991718</v>
      </c>
    </row>
    <row r="206" spans="1:15" x14ac:dyDescent="0.35">
      <c r="A206" s="25" t="s">
        <v>68</v>
      </c>
      <c r="B206" s="32">
        <f>IF(C133="Al",O$120,O$127)</f>
        <v>0</v>
      </c>
      <c r="C206" s="25"/>
      <c r="D206" s="33">
        <f>SUM(D133:D138)</f>
        <v>3.1064561414077652</v>
      </c>
      <c r="E206" s="33">
        <f t="shared" si="7"/>
        <v>3.1064561414077652</v>
      </c>
      <c r="G206" s="5"/>
      <c r="N206" t="s">
        <v>26</v>
      </c>
      <c r="O206" s="5">
        <v>0.41205520434746346</v>
      </c>
    </row>
    <row r="207" spans="1:15" x14ac:dyDescent="0.35">
      <c r="A207" s="25" t="s">
        <v>69</v>
      </c>
      <c r="B207" s="32">
        <f>IF(C139="Al",O$120,O$127)</f>
        <v>0</v>
      </c>
      <c r="C207" s="25"/>
      <c r="D207" s="33">
        <f>SUM(D139:D144)</f>
        <v>3.1064561414077652</v>
      </c>
      <c r="E207" s="33">
        <f t="shared" si="7"/>
        <v>3.1064561414077652</v>
      </c>
      <c r="G207" s="5"/>
      <c r="O207" s="5">
        <f>O203+O204+O204+O205+O206+O206</f>
        <v>2.3875188248194501</v>
      </c>
    </row>
    <row r="208" spans="1:15" x14ac:dyDescent="0.35">
      <c r="A208" s="25" t="s">
        <v>70</v>
      </c>
      <c r="B208" s="32">
        <f>IF(C145="Al",O$120,O$127)</f>
        <v>0</v>
      </c>
      <c r="C208" s="25"/>
      <c r="D208" s="33">
        <f>SUM(D145:D150)</f>
        <v>3.1064561414077652</v>
      </c>
      <c r="E208" s="33">
        <f t="shared" si="7"/>
        <v>3.1064561414077652</v>
      </c>
      <c r="F208" s="5">
        <f>AVERAGE(D191:D208)</f>
        <v>2.9336312935177102</v>
      </c>
      <c r="G208" s="5">
        <f>O200</f>
        <v>2.8796974537833679</v>
      </c>
      <c r="H208" s="5">
        <f>F208-G208</f>
        <v>5.3933839734342293E-2</v>
      </c>
      <c r="I208" s="5">
        <f>SUM(D191:D208)</f>
        <v>52.805363283318783</v>
      </c>
      <c r="J208">
        <f>6*F208</f>
        <v>17.601787761106262</v>
      </c>
      <c r="O208" s="5"/>
    </row>
    <row r="209" spans="1:15" x14ac:dyDescent="0.35">
      <c r="A209" s="27" t="s">
        <v>6</v>
      </c>
      <c r="B209" s="34">
        <f>IF(C151="Al",P$154,P$159)</f>
        <v>2.9962006551367537</v>
      </c>
      <c r="C209" s="27"/>
      <c r="D209" s="29">
        <f>SUM(D151:D156)</f>
        <v>2.9962006551367537</v>
      </c>
      <c r="E209" s="29">
        <f t="shared" si="7"/>
        <v>0</v>
      </c>
      <c r="G209" s="5"/>
      <c r="H209" s="5"/>
      <c r="N209" t="s">
        <v>32</v>
      </c>
      <c r="O209" s="5">
        <v>0.16263786334612496</v>
      </c>
    </row>
    <row r="210" spans="1:15" x14ac:dyDescent="0.35">
      <c r="A210" s="27" t="s">
        <v>7</v>
      </c>
      <c r="B210" s="34">
        <f>IF(C157="Al",P$154,P$159)</f>
        <v>2.9962006551367537</v>
      </c>
      <c r="C210" s="27"/>
      <c r="D210" s="29">
        <f>SUM(D157:D162)</f>
        <v>2.9962006551367537</v>
      </c>
      <c r="E210" s="29">
        <f t="shared" si="7"/>
        <v>0</v>
      </c>
      <c r="G210" s="5"/>
      <c r="H210" s="5"/>
      <c r="N210" s="6" t="s">
        <v>17</v>
      </c>
      <c r="O210" s="5">
        <v>7.2789075335999959E-2</v>
      </c>
    </row>
    <row r="211" spans="1:15" x14ac:dyDescent="0.35">
      <c r="A211" s="27" t="s">
        <v>8</v>
      </c>
      <c r="B211" s="34">
        <f>IF(C163="Al",P$154,P$159)</f>
        <v>1.9800870407112983</v>
      </c>
      <c r="C211" s="27"/>
      <c r="D211" s="29">
        <f>SUM(D163:D168)</f>
        <v>1.9800870407112983</v>
      </c>
      <c r="E211" s="29">
        <f t="shared" si="7"/>
        <v>0</v>
      </c>
      <c r="F211" s="5">
        <f>AVERAGE(D209:D211)</f>
        <v>2.6574961169949352</v>
      </c>
      <c r="G211" s="5">
        <f>O207</f>
        <v>2.3875188248194501</v>
      </c>
      <c r="H211" s="5">
        <f>F211-G211</f>
        <v>0.26997729217548505</v>
      </c>
      <c r="I211" s="5">
        <f>SUM(D209:D211)</f>
        <v>7.9724883509848059</v>
      </c>
      <c r="J211">
        <f>3*F211</f>
        <v>7.9724883509848059</v>
      </c>
      <c r="N211" s="6" t="s">
        <v>18</v>
      </c>
      <c r="O211" s="5">
        <v>8.9205446272630384E-2</v>
      </c>
    </row>
    <row r="212" spans="1:15" x14ac:dyDescent="0.35">
      <c r="A212" s="30" t="s">
        <v>9</v>
      </c>
      <c r="B212" s="31">
        <f>IF(C169="Na",0.96,IF(C169="Ca",2,0))</f>
        <v>0</v>
      </c>
      <c r="C212" s="30"/>
      <c r="D212" s="31">
        <f>SUM(D169:D177)</f>
        <v>0</v>
      </c>
      <c r="E212" s="31">
        <f t="shared" si="7"/>
        <v>0</v>
      </c>
      <c r="F212" s="5">
        <f>D212</f>
        <v>0</v>
      </c>
      <c r="G212" s="5">
        <f>O212</f>
        <v>0.97389715486426598</v>
      </c>
      <c r="H212" s="5">
        <f>F212-G212</f>
        <v>-0.97389715486426598</v>
      </c>
      <c r="I212" s="5">
        <f>D212</f>
        <v>0</v>
      </c>
      <c r="J212" s="5">
        <f>F212</f>
        <v>0</v>
      </c>
      <c r="K212">
        <f>SUM(J187:J212)</f>
        <v>58.807032299135017</v>
      </c>
      <c r="L212">
        <f>(6*4)+(3*3)+(6*3)+(2*2)+3+1</f>
        <v>59</v>
      </c>
      <c r="N212" s="6"/>
      <c r="O212" s="5">
        <f>O209+O209+O209+O210+O210+O210+O211+O211+O211</f>
        <v>0.97389715486426598</v>
      </c>
    </row>
    <row r="213" spans="1:15" s="37" customFormat="1" x14ac:dyDescent="0.35">
      <c r="B213" s="38"/>
      <c r="D213" s="38"/>
      <c r="E213" s="38"/>
    </row>
    <row r="214" spans="1:15" x14ac:dyDescent="0.35">
      <c r="A214" t="s">
        <v>15</v>
      </c>
      <c r="B214" s="5">
        <f>O214</f>
        <v>1.2536300061708037</v>
      </c>
      <c r="D214" s="5">
        <f>D151+D157+D163</f>
        <v>1.0549773831990534</v>
      </c>
      <c r="E214" s="5">
        <f t="shared" si="7"/>
        <v>-0.19865262297175024</v>
      </c>
      <c r="F214">
        <f>ABS(E214)</f>
        <v>0.19865262297175024</v>
      </c>
      <c r="G214" s="5">
        <f>AVERAGE(D214)</f>
        <v>1.0549773831990534</v>
      </c>
      <c r="H214" s="5">
        <f>AVERAGE(E214)</f>
        <v>-0.19865262297175024</v>
      </c>
      <c r="I214" s="5">
        <f>O214</f>
        <v>1.2536300061708037</v>
      </c>
      <c r="J214" s="5"/>
      <c r="K214" s="5"/>
      <c r="N214" t="s">
        <v>15</v>
      </c>
      <c r="O214">
        <v>1.2536300061708037</v>
      </c>
    </row>
    <row r="215" spans="1:15" x14ac:dyDescent="0.35">
      <c r="A215" t="s">
        <v>155</v>
      </c>
      <c r="B215" s="5">
        <f>O215</f>
        <v>2.0148209618543591</v>
      </c>
      <c r="D215" s="5">
        <f>D153+D158+D25+D169</f>
        <v>2.1924001643771218</v>
      </c>
      <c r="E215" s="5">
        <f t="shared" si="7"/>
        <v>0.17757920252276271</v>
      </c>
      <c r="F215">
        <f t="shared" ref="F215:F278" si="8">ABS(E215)</f>
        <v>0.17757920252276271</v>
      </c>
      <c r="H215" s="5"/>
      <c r="J215" s="5"/>
      <c r="N215" t="s">
        <v>10</v>
      </c>
      <c r="O215">
        <v>2.0148209618543591</v>
      </c>
    </row>
    <row r="216" spans="1:15" x14ac:dyDescent="0.35">
      <c r="A216" t="s">
        <v>156</v>
      </c>
      <c r="B216" s="5">
        <f>O215</f>
        <v>2.0148209618543591</v>
      </c>
      <c r="D216" s="5">
        <f>D159+D164+D28+D170</f>
        <v>1.9829586395993384</v>
      </c>
      <c r="E216" s="5">
        <f t="shared" si="7"/>
        <v>-3.1862322255020725E-2</v>
      </c>
      <c r="F216">
        <f t="shared" si="8"/>
        <v>3.1862322255020725E-2</v>
      </c>
      <c r="H216" s="5"/>
      <c r="J216" s="5"/>
      <c r="N216" t="s">
        <v>16</v>
      </c>
      <c r="O216">
        <v>1.1230317691002534</v>
      </c>
    </row>
    <row r="217" spans="1:15" x14ac:dyDescent="0.35">
      <c r="A217" t="s">
        <v>157</v>
      </c>
      <c r="B217" s="5">
        <f>O215</f>
        <v>2.0148209618543591</v>
      </c>
      <c r="D217" s="5">
        <f>D152+D165+D31+D171</f>
        <v>1.9829586395993384</v>
      </c>
      <c r="E217" s="5">
        <f t="shared" si="7"/>
        <v>-3.1862322255020725E-2</v>
      </c>
      <c r="F217">
        <f t="shared" si="8"/>
        <v>3.1862322255020725E-2</v>
      </c>
      <c r="G217" s="5">
        <f>AVERAGE(D215:D217)</f>
        <v>2.052772481191933</v>
      </c>
      <c r="H217" s="5">
        <f>AVERAGE(E215:E217)</f>
        <v>3.7951519337573757E-2</v>
      </c>
      <c r="I217" s="5">
        <f>O215</f>
        <v>2.0148209618543591</v>
      </c>
      <c r="J217" s="5"/>
      <c r="K217" s="5"/>
      <c r="L217" s="5"/>
      <c r="N217" t="s">
        <v>11</v>
      </c>
      <c r="O217">
        <v>2.071761061994466</v>
      </c>
    </row>
    <row r="218" spans="1:15" x14ac:dyDescent="0.35">
      <c r="A218" t="s">
        <v>123</v>
      </c>
      <c r="B218" s="5">
        <f t="shared" ref="B218:B229" si="9">O$216</f>
        <v>1.1230317691002534</v>
      </c>
      <c r="D218" s="5">
        <f>D49+O$205+O$194</f>
        <v>1.0120129589038602</v>
      </c>
      <c r="E218" s="5">
        <f t="shared" si="7"/>
        <v>-0.11101881019639315</v>
      </c>
      <c r="F218">
        <f t="shared" si="8"/>
        <v>0.11101881019639315</v>
      </c>
      <c r="H218" s="5"/>
      <c r="J218" s="5"/>
      <c r="N218" t="s">
        <v>12</v>
      </c>
      <c r="O218">
        <v>2.0115748537765814</v>
      </c>
    </row>
    <row r="219" spans="1:15" x14ac:dyDescent="0.35">
      <c r="A219" t="s">
        <v>122</v>
      </c>
      <c r="B219" s="5">
        <f t="shared" si="9"/>
        <v>1.1230317691002534</v>
      </c>
      <c r="D219" s="5">
        <f>D55+D73+D154</f>
        <v>1.270003913279804</v>
      </c>
      <c r="E219" s="5">
        <f t="shared" si="7"/>
        <v>0.14697214417955062</v>
      </c>
      <c r="F219">
        <f t="shared" si="8"/>
        <v>0.14697214417955062</v>
      </c>
      <c r="H219" s="5"/>
      <c r="J219" s="5"/>
      <c r="N219" t="s">
        <v>13</v>
      </c>
      <c r="O219" s="10">
        <v>1.9812656032957094</v>
      </c>
    </row>
    <row r="220" spans="1:15" x14ac:dyDescent="0.35">
      <c r="A220" t="s">
        <v>124</v>
      </c>
      <c r="B220" s="5">
        <f t="shared" si="9"/>
        <v>1.1230317691002534</v>
      </c>
      <c r="D220" s="5">
        <f>D67+O$205+O$194</f>
        <v>1.1563083635213243</v>
      </c>
      <c r="E220" s="5">
        <f t="shared" si="7"/>
        <v>3.3276594421070893E-2</v>
      </c>
      <c r="F220">
        <f t="shared" si="8"/>
        <v>3.3276594421070893E-2</v>
      </c>
      <c r="H220" s="5"/>
      <c r="J220" s="5"/>
      <c r="N220" t="s">
        <v>14</v>
      </c>
      <c r="O220">
        <v>1.9968395340804608</v>
      </c>
    </row>
    <row r="221" spans="1:15" x14ac:dyDescent="0.35">
      <c r="A221" t="s">
        <v>77</v>
      </c>
      <c r="B221" s="5">
        <f t="shared" si="9"/>
        <v>1.1230317691002534</v>
      </c>
      <c r="D221" s="5">
        <f>D61+D79+O$205</f>
        <v>1.0452895533249309</v>
      </c>
      <c r="E221" s="5">
        <f t="shared" si="7"/>
        <v>-7.7742215775322476E-2</v>
      </c>
      <c r="F221">
        <f t="shared" si="8"/>
        <v>7.7742215775322476E-2</v>
      </c>
      <c r="H221" s="5"/>
      <c r="J221" s="5"/>
      <c r="N221" t="s">
        <v>31</v>
      </c>
      <c r="O221">
        <v>1.9772647491723192</v>
      </c>
    </row>
    <row r="222" spans="1:15" x14ac:dyDescent="0.35">
      <c r="A222" t="s">
        <v>125</v>
      </c>
      <c r="B222" s="5">
        <f t="shared" si="9"/>
        <v>1.1230317691002534</v>
      </c>
      <c r="D222" s="5">
        <f>D85+O$205+O$194</f>
        <v>1.1563083635213243</v>
      </c>
      <c r="E222" s="5">
        <f t="shared" si="7"/>
        <v>3.3276594421070893E-2</v>
      </c>
      <c r="F222">
        <f t="shared" si="8"/>
        <v>3.3276594421070893E-2</v>
      </c>
      <c r="H222" s="5"/>
      <c r="J222" s="5"/>
      <c r="O222" s="10"/>
    </row>
    <row r="223" spans="1:15" x14ac:dyDescent="0.35">
      <c r="A223" t="s">
        <v>126</v>
      </c>
      <c r="B223" s="5">
        <f t="shared" si="9"/>
        <v>1.1230317691002534</v>
      </c>
      <c r="D223" s="5">
        <f>D91+D109+D160</f>
        <v>1.1257085086623402</v>
      </c>
      <c r="E223" s="5">
        <f t="shared" si="7"/>
        <v>2.6767395620868051E-3</v>
      </c>
      <c r="F223">
        <f t="shared" si="8"/>
        <v>2.6767395620868051E-3</v>
      </c>
      <c r="H223" s="5"/>
      <c r="J223" s="5"/>
    </row>
    <row r="224" spans="1:15" x14ac:dyDescent="0.35">
      <c r="A224" t="s">
        <v>127</v>
      </c>
      <c r="B224" s="5">
        <f t="shared" si="9"/>
        <v>1.1230317691002534</v>
      </c>
      <c r="D224" s="5">
        <f>D103+O$205+O$194</f>
        <v>1.1563083635213243</v>
      </c>
      <c r="E224" s="5">
        <f t="shared" si="7"/>
        <v>3.3276594421070893E-2</v>
      </c>
      <c r="F224">
        <f t="shared" si="8"/>
        <v>3.3276594421070893E-2</v>
      </c>
      <c r="J224" s="5"/>
      <c r="K224" s="5"/>
    </row>
    <row r="225" spans="1:14" x14ac:dyDescent="0.35">
      <c r="A225" t="s">
        <v>78</v>
      </c>
      <c r="B225" s="5">
        <f t="shared" si="9"/>
        <v>1.1230317691002534</v>
      </c>
      <c r="D225" s="5">
        <f>D97+D115+O$205</f>
        <v>1.1895849579423947</v>
      </c>
      <c r="E225" s="5">
        <f t="shared" si="7"/>
        <v>6.6553188842141342E-2</v>
      </c>
      <c r="F225">
        <f t="shared" si="8"/>
        <v>6.6553188842141342E-2</v>
      </c>
      <c r="G225" s="5"/>
      <c r="H225" s="5"/>
      <c r="I225" s="5"/>
      <c r="J225" s="5"/>
      <c r="K225" s="5"/>
    </row>
    <row r="226" spans="1:14" x14ac:dyDescent="0.35">
      <c r="A226" t="s">
        <v>128</v>
      </c>
      <c r="B226" s="5">
        <f t="shared" si="9"/>
        <v>1.1230317691002534</v>
      </c>
      <c r="D226" s="5">
        <f>D121+O$205+O$194</f>
        <v>1.1563083635213243</v>
      </c>
      <c r="E226" s="5">
        <f t="shared" si="7"/>
        <v>3.3276594421070893E-2</v>
      </c>
      <c r="F226">
        <f t="shared" si="8"/>
        <v>3.3276594421070893E-2</v>
      </c>
      <c r="G226" s="5"/>
      <c r="H226" s="5"/>
      <c r="I226" s="5"/>
      <c r="J226" s="5"/>
      <c r="K226" s="5"/>
    </row>
    <row r="227" spans="1:14" x14ac:dyDescent="0.35">
      <c r="A227" t="s">
        <v>129</v>
      </c>
      <c r="B227" s="5">
        <f t="shared" si="9"/>
        <v>1.1230317691002534</v>
      </c>
      <c r="D227" s="5">
        <f>D127+D145+D166</f>
        <v>1.1380360152114606</v>
      </c>
      <c r="E227" s="5">
        <f t="shared" si="7"/>
        <v>1.5004246111207209E-2</v>
      </c>
      <c r="F227">
        <f t="shared" si="8"/>
        <v>1.5004246111207209E-2</v>
      </c>
      <c r="G227" s="5"/>
      <c r="H227" s="5"/>
      <c r="I227" s="5"/>
      <c r="J227" s="5"/>
      <c r="K227" s="5"/>
    </row>
    <row r="228" spans="1:14" x14ac:dyDescent="0.35">
      <c r="A228" t="s">
        <v>130</v>
      </c>
      <c r="B228" s="5">
        <f t="shared" si="9"/>
        <v>1.1230317691002534</v>
      </c>
      <c r="D228" s="5">
        <f>D139+O$205+O$194</f>
        <v>1.1563083635213243</v>
      </c>
      <c r="E228" s="5">
        <f t="shared" si="7"/>
        <v>3.3276594421070893E-2</v>
      </c>
      <c r="F228">
        <f t="shared" si="8"/>
        <v>3.3276594421070893E-2</v>
      </c>
      <c r="G228" s="5"/>
      <c r="H228" s="5"/>
      <c r="I228" s="5"/>
      <c r="J228" s="5"/>
      <c r="K228" s="5"/>
    </row>
    <row r="229" spans="1:14" x14ac:dyDescent="0.35">
      <c r="A229" t="s">
        <v>79</v>
      </c>
      <c r="B229" s="5">
        <f t="shared" si="9"/>
        <v>1.1230317691002534</v>
      </c>
      <c r="D229" s="5">
        <f>D133+D43+O205</f>
        <v>1.1895849579423947</v>
      </c>
      <c r="E229" s="5">
        <f t="shared" si="7"/>
        <v>6.6553188842141342E-2</v>
      </c>
      <c r="F229">
        <f t="shared" si="8"/>
        <v>6.6553188842141342E-2</v>
      </c>
      <c r="G229" s="5">
        <f>AVERAGE(D218:D229)</f>
        <v>1.1459802235728171</v>
      </c>
      <c r="H229" s="5">
        <f>AVERAGE(E218:E229)</f>
        <v>2.2948454472563846E-2</v>
      </c>
      <c r="I229" s="5">
        <f>O216</f>
        <v>1.1230317691002534</v>
      </c>
      <c r="J229" s="5"/>
      <c r="K229" s="5"/>
    </row>
    <row r="230" spans="1:14" x14ac:dyDescent="0.35">
      <c r="A230" t="s">
        <v>11</v>
      </c>
      <c r="B230" s="5">
        <f>O217</f>
        <v>2.071761061994466</v>
      </c>
      <c r="D230" s="5">
        <f>D1+D21+D172</f>
        <v>1.9974309573219988</v>
      </c>
      <c r="E230" s="5">
        <f t="shared" si="7"/>
        <v>-7.4330104672467145E-2</v>
      </c>
      <c r="F230">
        <f t="shared" si="8"/>
        <v>7.4330104672467145E-2</v>
      </c>
      <c r="H230" s="5"/>
      <c r="J230" s="5"/>
    </row>
    <row r="231" spans="1:14" x14ac:dyDescent="0.35">
      <c r="A231" t="s">
        <v>11</v>
      </c>
      <c r="B231" s="5">
        <f>O217</f>
        <v>2.071761061994466</v>
      </c>
      <c r="D231" s="5">
        <f>D5+D9+D173</f>
        <v>1.9974309573219988</v>
      </c>
      <c r="E231" s="5">
        <f t="shared" si="7"/>
        <v>-7.4330104672467145E-2</v>
      </c>
      <c r="F231">
        <f t="shared" si="8"/>
        <v>7.4330104672467145E-2</v>
      </c>
      <c r="H231" s="5"/>
      <c r="J231" s="5"/>
      <c r="N231" s="3"/>
    </row>
    <row r="232" spans="1:14" x14ac:dyDescent="0.35">
      <c r="A232" t="s">
        <v>11</v>
      </c>
      <c r="B232" s="5">
        <f>O217</f>
        <v>2.071761061994466</v>
      </c>
      <c r="D232" s="5">
        <f>D13+D17+D174</f>
        <v>1.9974309573219988</v>
      </c>
      <c r="E232" s="5">
        <f t="shared" si="7"/>
        <v>-7.4330104672467145E-2</v>
      </c>
      <c r="F232">
        <f t="shared" si="8"/>
        <v>7.4330104672467145E-2</v>
      </c>
      <c r="G232" s="5">
        <f>AVERAGE(D230:D232)</f>
        <v>1.9974309573219988</v>
      </c>
      <c r="H232" s="5">
        <f>AVERAGE(E230:E232)</f>
        <v>-7.4330104672467145E-2</v>
      </c>
      <c r="I232" s="5">
        <f>O217</f>
        <v>2.071761061994466</v>
      </c>
      <c r="J232" s="5"/>
      <c r="K232" s="5"/>
    </row>
    <row r="233" spans="1:14" x14ac:dyDescent="0.35">
      <c r="A233" t="s">
        <v>12</v>
      </c>
      <c r="B233" s="5">
        <f>O218</f>
        <v>2.0115748537765814</v>
      </c>
      <c r="D233" s="5">
        <f>D2+D6+D175</f>
        <v>1.9194065988319553</v>
      </c>
      <c r="E233" s="5">
        <f t="shared" si="7"/>
        <v>-9.2168254944626105E-2</v>
      </c>
      <c r="F233">
        <f t="shared" si="8"/>
        <v>9.2168254944626105E-2</v>
      </c>
      <c r="H233" s="5"/>
      <c r="J233" s="5"/>
    </row>
    <row r="234" spans="1:14" x14ac:dyDescent="0.35">
      <c r="A234" t="s">
        <v>12</v>
      </c>
      <c r="B234" s="5">
        <f>O218</f>
        <v>2.0115748537765814</v>
      </c>
      <c r="D234" s="5">
        <f>D10+D14+D176</f>
        <v>1.9194065988319553</v>
      </c>
      <c r="E234" s="5">
        <f t="shared" si="7"/>
        <v>-9.2168254944626105E-2</v>
      </c>
      <c r="F234">
        <f t="shared" si="8"/>
        <v>9.2168254944626105E-2</v>
      </c>
      <c r="H234" s="5"/>
      <c r="J234" s="5"/>
    </row>
    <row r="235" spans="1:14" x14ac:dyDescent="0.35">
      <c r="A235" t="s">
        <v>12</v>
      </c>
      <c r="B235" s="5">
        <f>O218</f>
        <v>2.0115748537765814</v>
      </c>
      <c r="D235" s="5">
        <f>D18+D22+D177</f>
        <v>1.9194065988319553</v>
      </c>
      <c r="E235" s="5">
        <f t="shared" si="7"/>
        <v>-9.2168254944626105E-2</v>
      </c>
      <c r="F235">
        <f t="shared" si="8"/>
        <v>9.2168254944626105E-2</v>
      </c>
      <c r="G235" s="5">
        <f>AVERAGE(D233:D235)</f>
        <v>1.9194065988319553</v>
      </c>
      <c r="H235" s="5">
        <f>AVERAGE(E233:E235)</f>
        <v>-9.2168254944626105E-2</v>
      </c>
      <c r="I235" s="5">
        <f>O218</f>
        <v>2.0115748537765814</v>
      </c>
      <c r="J235" s="5"/>
      <c r="K235" s="5"/>
    </row>
    <row r="236" spans="1:14" x14ac:dyDescent="0.35">
      <c r="A236" t="s">
        <v>80</v>
      </c>
      <c r="B236" s="5">
        <f t="shared" ref="B236:B253" si="10">O$219</f>
        <v>1.9812656032957094</v>
      </c>
      <c r="D236" s="5">
        <f>D3+D56+D155</f>
        <v>2.1321855597001416</v>
      </c>
      <c r="E236" s="5">
        <f t="shared" si="7"/>
        <v>0.15091995640443212</v>
      </c>
      <c r="F236">
        <f t="shared" si="8"/>
        <v>0.15091995640443212</v>
      </c>
      <c r="H236" s="5"/>
      <c r="J236" s="5"/>
    </row>
    <row r="237" spans="1:14" x14ac:dyDescent="0.35">
      <c r="A237" t="s">
        <v>81</v>
      </c>
      <c r="B237" s="5">
        <f t="shared" si="10"/>
        <v>1.9812656032957094</v>
      </c>
      <c r="D237" s="5">
        <f>O$184+O$206+D50</f>
        <v>1.8318227656921522</v>
      </c>
      <c r="E237" s="5">
        <f t="shared" si="7"/>
        <v>-0.14944283760355725</v>
      </c>
      <c r="F237">
        <f t="shared" si="8"/>
        <v>0.14944283760355725</v>
      </c>
      <c r="H237" s="5"/>
      <c r="J237" s="5"/>
    </row>
    <row r="238" spans="1:14" x14ac:dyDescent="0.35">
      <c r="A238" t="s">
        <v>82</v>
      </c>
      <c r="B238" s="5">
        <f t="shared" si="10"/>
        <v>1.9812656032957094</v>
      </c>
      <c r="D238" s="5">
        <f>O$184+O$206+D44</f>
        <v>2.0217617337704334</v>
      </c>
      <c r="E238" s="5">
        <f t="shared" si="7"/>
        <v>4.0496130474724001E-2</v>
      </c>
      <c r="F238">
        <f t="shared" si="8"/>
        <v>4.0496130474724001E-2</v>
      </c>
      <c r="H238" s="5"/>
      <c r="J238" s="5"/>
    </row>
    <row r="239" spans="1:14" x14ac:dyDescent="0.35">
      <c r="A239" s="35" t="s">
        <v>83</v>
      </c>
      <c r="B239" s="5">
        <f t="shared" si="10"/>
        <v>1.9812656032957094</v>
      </c>
      <c r="D239" s="5">
        <f>D7+D74+D156</f>
        <v>2.1321855597001416</v>
      </c>
      <c r="E239" s="5">
        <f t="shared" si="7"/>
        <v>0.15091995640443212</v>
      </c>
      <c r="F239">
        <f t="shared" si="8"/>
        <v>0.15091995640443212</v>
      </c>
      <c r="H239" s="5"/>
      <c r="J239" s="5"/>
      <c r="N239" s="3"/>
    </row>
    <row r="240" spans="1:14" x14ac:dyDescent="0.35">
      <c r="A240" s="35" t="s">
        <v>84</v>
      </c>
      <c r="B240" s="5">
        <f t="shared" si="10"/>
        <v>1.9812656032957094</v>
      </c>
      <c r="D240" s="5">
        <f>O$184+O$206+D68</f>
        <v>2.0217617337704334</v>
      </c>
      <c r="E240" s="5">
        <f t="shared" si="7"/>
        <v>4.0496130474724001E-2</v>
      </c>
      <c r="F240">
        <f t="shared" si="8"/>
        <v>4.0496130474724001E-2</v>
      </c>
      <c r="H240" s="5"/>
      <c r="J240" s="5"/>
      <c r="N240" s="3"/>
    </row>
    <row r="241" spans="1:14" x14ac:dyDescent="0.35">
      <c r="A241" s="35" t="s">
        <v>85</v>
      </c>
      <c r="B241" s="5">
        <f t="shared" si="10"/>
        <v>1.9812656032957094</v>
      </c>
      <c r="D241" s="5">
        <f>O$184+O$206+D62</f>
        <v>1.8318227656921522</v>
      </c>
      <c r="E241" s="5">
        <f t="shared" si="7"/>
        <v>-0.14944283760355725</v>
      </c>
      <c r="F241">
        <f t="shared" si="8"/>
        <v>0.14944283760355725</v>
      </c>
      <c r="H241" s="5"/>
      <c r="J241" s="5"/>
      <c r="N241" s="3"/>
    </row>
    <row r="242" spans="1:14" x14ac:dyDescent="0.35">
      <c r="A242" t="s">
        <v>86</v>
      </c>
      <c r="B242" s="5">
        <f t="shared" si="10"/>
        <v>1.9812656032957094</v>
      </c>
      <c r="D242" s="5">
        <f>D11+D92+D161</f>
        <v>1.9422465916218603</v>
      </c>
      <c r="E242" s="5">
        <f t="shared" si="7"/>
        <v>-3.9019011673849135E-2</v>
      </c>
      <c r="F242">
        <f t="shared" si="8"/>
        <v>3.9019011673849135E-2</v>
      </c>
      <c r="H242" s="5"/>
      <c r="J242" s="5"/>
    </row>
    <row r="243" spans="1:14" x14ac:dyDescent="0.35">
      <c r="A243" t="s">
        <v>87</v>
      </c>
      <c r="B243" s="5">
        <f t="shared" si="10"/>
        <v>1.9812656032957094</v>
      </c>
      <c r="D243" s="5">
        <f>O$184+O$206+D56</f>
        <v>2.0217617337704334</v>
      </c>
      <c r="E243" s="5">
        <f t="shared" si="7"/>
        <v>4.0496130474724001E-2</v>
      </c>
      <c r="F243">
        <f t="shared" si="8"/>
        <v>4.0496130474724001E-2</v>
      </c>
      <c r="H243" s="5"/>
      <c r="J243" s="5"/>
    </row>
    <row r="244" spans="1:14" x14ac:dyDescent="0.35">
      <c r="A244" t="s">
        <v>88</v>
      </c>
      <c r="B244" s="5">
        <f t="shared" si="10"/>
        <v>1.9812656032957094</v>
      </c>
      <c r="D244" s="5">
        <f>O$184+O$206+D80</f>
        <v>2.0217617337704334</v>
      </c>
      <c r="E244" s="5">
        <f t="shared" si="7"/>
        <v>4.0496130474724001E-2</v>
      </c>
      <c r="F244">
        <f t="shared" si="8"/>
        <v>4.0496130474724001E-2</v>
      </c>
      <c r="H244" s="5"/>
      <c r="J244" s="5"/>
    </row>
    <row r="245" spans="1:14" x14ac:dyDescent="0.35">
      <c r="A245" t="s">
        <v>89</v>
      </c>
      <c r="B245" s="5">
        <f t="shared" si="10"/>
        <v>1.9812656032957094</v>
      </c>
      <c r="D245" s="5">
        <f>D15+D110+D162</f>
        <v>2.1321855597001416</v>
      </c>
      <c r="E245" s="5">
        <f t="shared" si="7"/>
        <v>0.15091995640443212</v>
      </c>
      <c r="F245">
        <f t="shared" si="8"/>
        <v>0.15091995640443212</v>
      </c>
      <c r="H245" s="5"/>
      <c r="J245" s="5"/>
    </row>
    <row r="246" spans="1:14" x14ac:dyDescent="0.35">
      <c r="A246" t="s">
        <v>90</v>
      </c>
      <c r="B246" s="5">
        <f t="shared" si="10"/>
        <v>1.9812656032957094</v>
      </c>
      <c r="D246" s="5">
        <f>O$184+O$206+D104</f>
        <v>2.0217617337704334</v>
      </c>
      <c r="E246" s="5">
        <f t="shared" si="7"/>
        <v>4.0496130474724001E-2</v>
      </c>
      <c r="F246">
        <f t="shared" si="8"/>
        <v>4.0496130474724001E-2</v>
      </c>
      <c r="H246" s="5"/>
      <c r="J246" s="5"/>
    </row>
    <row r="247" spans="1:14" x14ac:dyDescent="0.35">
      <c r="A247" t="s">
        <v>91</v>
      </c>
      <c r="B247" s="5">
        <f t="shared" si="10"/>
        <v>1.9812656032957094</v>
      </c>
      <c r="D247" s="5">
        <f>O$184+O$206+D98</f>
        <v>2.0217617337704334</v>
      </c>
      <c r="E247" s="5">
        <f t="shared" si="7"/>
        <v>4.0496130474724001E-2</v>
      </c>
      <c r="F247">
        <f t="shared" si="8"/>
        <v>4.0496130474724001E-2</v>
      </c>
      <c r="H247" s="5"/>
      <c r="J247" s="5"/>
    </row>
    <row r="248" spans="1:14" x14ac:dyDescent="0.35">
      <c r="A248" t="s">
        <v>92</v>
      </c>
      <c r="B248" s="5">
        <f t="shared" si="10"/>
        <v>1.9812656032957094</v>
      </c>
      <c r="D248" s="5">
        <f>D19+D128+D167</f>
        <v>1.954667127969461</v>
      </c>
      <c r="E248" s="5">
        <f t="shared" si="7"/>
        <v>-2.6598475326248483E-2</v>
      </c>
      <c r="F248">
        <f t="shared" si="8"/>
        <v>2.6598475326248483E-2</v>
      </c>
      <c r="H248" s="5"/>
      <c r="J248" s="5"/>
    </row>
    <row r="249" spans="1:14" x14ac:dyDescent="0.35">
      <c r="A249" t="s">
        <v>93</v>
      </c>
      <c r="B249" s="5">
        <f t="shared" si="10"/>
        <v>1.9812656032957094</v>
      </c>
      <c r="D249" s="5">
        <f>O$184+O$206+D122</f>
        <v>2.0217617337704334</v>
      </c>
      <c r="E249" s="5">
        <f t="shared" si="7"/>
        <v>4.0496130474724001E-2</v>
      </c>
      <c r="F249">
        <f t="shared" si="8"/>
        <v>4.0496130474724001E-2</v>
      </c>
      <c r="H249" s="5"/>
      <c r="J249" s="5"/>
    </row>
    <row r="250" spans="1:14" x14ac:dyDescent="0.35">
      <c r="A250" t="s">
        <v>94</v>
      </c>
      <c r="B250" s="5">
        <f t="shared" si="10"/>
        <v>1.9812656032957094</v>
      </c>
      <c r="D250" s="5">
        <f>O$184+O$206+D116</f>
        <v>2.0217617337704334</v>
      </c>
      <c r="E250" s="5">
        <f t="shared" si="7"/>
        <v>4.0496130474724001E-2</v>
      </c>
      <c r="F250">
        <f t="shared" si="8"/>
        <v>4.0496130474724001E-2</v>
      </c>
      <c r="H250" s="5"/>
      <c r="J250" s="5"/>
    </row>
    <row r="251" spans="1:14" x14ac:dyDescent="0.35">
      <c r="A251" t="s">
        <v>95</v>
      </c>
      <c r="B251" s="5">
        <f t="shared" si="10"/>
        <v>1.9812656032957094</v>
      </c>
      <c r="D251" s="5">
        <f>D23+D146+D168</f>
        <v>1.954667127969461</v>
      </c>
      <c r="E251" s="5">
        <f t="shared" si="7"/>
        <v>-2.6598475326248483E-2</v>
      </c>
      <c r="F251">
        <f t="shared" si="8"/>
        <v>2.6598475326248483E-2</v>
      </c>
      <c r="J251" s="5"/>
      <c r="K251" s="5"/>
    </row>
    <row r="252" spans="1:14" x14ac:dyDescent="0.35">
      <c r="A252" t="s">
        <v>96</v>
      </c>
      <c r="B252" s="5">
        <f t="shared" si="10"/>
        <v>1.9812656032957094</v>
      </c>
      <c r="D252" s="5">
        <f>O$184+O$206+D140</f>
        <v>2.0217617337704334</v>
      </c>
      <c r="E252" s="5">
        <f t="shared" si="7"/>
        <v>4.0496130474724001E-2</v>
      </c>
      <c r="F252">
        <f t="shared" si="8"/>
        <v>4.0496130474724001E-2</v>
      </c>
      <c r="G252" s="5"/>
      <c r="H252" s="5"/>
      <c r="I252" s="5"/>
      <c r="J252" s="5"/>
      <c r="K252" s="5"/>
    </row>
    <row r="253" spans="1:14" x14ac:dyDescent="0.35">
      <c r="A253" t="s">
        <v>97</v>
      </c>
      <c r="B253" s="5">
        <f t="shared" si="10"/>
        <v>1.9812656032957094</v>
      </c>
      <c r="D253" s="5">
        <f>O$184+O$206+D134</f>
        <v>2.0217617337704334</v>
      </c>
      <c r="E253" s="5">
        <f t="shared" si="7"/>
        <v>4.0496130474724001E-2</v>
      </c>
      <c r="F253">
        <f t="shared" si="8"/>
        <v>4.0496130474724001E-2</v>
      </c>
      <c r="G253" s="5">
        <f>AVERAGE(D236:D253)</f>
        <v>2.0071889108749907</v>
      </c>
      <c r="H253" s="5">
        <f>AVERAGE(E236:E253)</f>
        <v>2.5923307579281987E-2</v>
      </c>
      <c r="I253" s="5">
        <f>O219</f>
        <v>1.9812656032957094</v>
      </c>
      <c r="J253" s="5"/>
      <c r="K253" s="5"/>
    </row>
    <row r="254" spans="1:14" x14ac:dyDescent="0.35">
      <c r="A254" t="s">
        <v>98</v>
      </c>
      <c r="B254" s="5">
        <f t="shared" ref="B254:B277" si="11">O$220</f>
        <v>1.9968395340804608</v>
      </c>
      <c r="D254" s="5">
        <f>O$185+O$196+D46</f>
        <v>2.0324158649976933</v>
      </c>
      <c r="E254" s="5">
        <f t="shared" si="7"/>
        <v>3.5576330917232557E-2</v>
      </c>
      <c r="F254">
        <f t="shared" si="8"/>
        <v>3.5576330917232557E-2</v>
      </c>
      <c r="H254" s="5"/>
      <c r="J254" s="5"/>
      <c r="N254" s="3"/>
    </row>
    <row r="255" spans="1:14" x14ac:dyDescent="0.35">
      <c r="A255" t="s">
        <v>131</v>
      </c>
      <c r="B255" s="5">
        <f t="shared" si="11"/>
        <v>1.9968395340804608</v>
      </c>
      <c r="D255" s="5">
        <f>D4+D45+D52</f>
        <v>1.9142513359734126</v>
      </c>
      <c r="E255" s="5">
        <f t="shared" si="7"/>
        <v>-8.2588198107048205E-2</v>
      </c>
      <c r="F255">
        <f t="shared" si="8"/>
        <v>8.2588198107048205E-2</v>
      </c>
      <c r="H255" s="5"/>
      <c r="J255" s="5"/>
      <c r="N255" s="3"/>
    </row>
    <row r="256" spans="1:14" x14ac:dyDescent="0.35">
      <c r="A256" t="s">
        <v>132</v>
      </c>
      <c r="B256" s="5">
        <f t="shared" si="11"/>
        <v>1.9968395340804608</v>
      </c>
      <c r="D256" s="5">
        <f>O$185+D51+D58</f>
        <v>1.8880742224549092</v>
      </c>
      <c r="E256" s="5">
        <f t="shared" si="7"/>
        <v>-0.10876531162555159</v>
      </c>
      <c r="F256">
        <f t="shared" si="8"/>
        <v>0.10876531162555159</v>
      </c>
      <c r="H256" s="5"/>
      <c r="J256" s="5"/>
      <c r="N256" s="3"/>
    </row>
    <row r="257" spans="1:14" x14ac:dyDescent="0.35">
      <c r="A257" t="s">
        <v>99</v>
      </c>
      <c r="B257" s="5">
        <f t="shared" si="11"/>
        <v>1.9968395340804608</v>
      </c>
      <c r="D257" s="5">
        <f>O$185+O$197+D58</f>
        <v>1.9665845593161462</v>
      </c>
      <c r="E257" s="5">
        <f t="shared" si="7"/>
        <v>-3.0254974764314602E-2</v>
      </c>
      <c r="F257">
        <f t="shared" si="8"/>
        <v>3.0254974764314602E-2</v>
      </c>
      <c r="H257" s="5"/>
      <c r="J257" s="5"/>
      <c r="N257" s="3"/>
    </row>
    <row r="258" spans="1:14" x14ac:dyDescent="0.35">
      <c r="A258" t="s">
        <v>100</v>
      </c>
      <c r="B258" s="5">
        <f t="shared" si="11"/>
        <v>1.9968395340804608</v>
      </c>
      <c r="D258" s="5">
        <f>O$185+O$196+D64</f>
        <v>1.8736337954375715</v>
      </c>
      <c r="E258" s="5">
        <f t="shared" si="7"/>
        <v>-0.12320573864288931</v>
      </c>
      <c r="F258">
        <f t="shared" si="8"/>
        <v>0.12320573864288931</v>
      </c>
      <c r="H258" s="5"/>
      <c r="J258" s="5"/>
      <c r="M258" t="s">
        <v>15</v>
      </c>
      <c r="N258" s="3">
        <v>1.3656698144541495</v>
      </c>
    </row>
    <row r="259" spans="1:14" x14ac:dyDescent="0.35">
      <c r="A259" t="s">
        <v>133</v>
      </c>
      <c r="B259" s="5">
        <f t="shared" si="11"/>
        <v>1.9968395340804608</v>
      </c>
      <c r="D259" s="5">
        <f>D8+D63+D70</f>
        <v>1.8891489865443882</v>
      </c>
      <c r="E259" s="5">
        <f t="shared" si="7"/>
        <v>-0.10769054753607255</v>
      </c>
      <c r="F259">
        <f t="shared" si="8"/>
        <v>0.10769054753607255</v>
      </c>
      <c r="H259" s="5"/>
      <c r="J259" s="5"/>
      <c r="M259" t="s">
        <v>10</v>
      </c>
      <c r="N259" s="3">
        <v>2.0213151497715485</v>
      </c>
    </row>
    <row r="260" spans="1:14" x14ac:dyDescent="0.35">
      <c r="A260" t="s">
        <v>134</v>
      </c>
      <c r="B260" s="5">
        <f t="shared" si="11"/>
        <v>1.9968395340804608</v>
      </c>
      <c r="D260" s="5">
        <f>O$185+D69+D76</f>
        <v>2.0719586414440556</v>
      </c>
      <c r="E260" s="5">
        <f t="shared" si="7"/>
        <v>7.5119107363594839E-2</v>
      </c>
      <c r="F260">
        <f t="shared" si="8"/>
        <v>7.5119107363594839E-2</v>
      </c>
      <c r="H260" s="5"/>
      <c r="J260" s="5"/>
      <c r="M260" t="s">
        <v>16</v>
      </c>
      <c r="N260" s="3">
        <v>1.1097782936638751</v>
      </c>
    </row>
    <row r="261" spans="1:14" x14ac:dyDescent="0.35">
      <c r="A261" t="s">
        <v>101</v>
      </c>
      <c r="B261" s="5">
        <f t="shared" si="11"/>
        <v>1.9968395340804608</v>
      </c>
      <c r="D261" s="5">
        <f>O$185+O$197+D75</f>
        <v>2.0363823105268231</v>
      </c>
      <c r="E261" s="5">
        <f t="shared" si="7"/>
        <v>3.9542776446362282E-2</v>
      </c>
      <c r="F261">
        <f t="shared" si="8"/>
        <v>3.9542776446362282E-2</v>
      </c>
      <c r="H261" s="5"/>
      <c r="J261" s="5"/>
      <c r="M261" t="s">
        <v>11</v>
      </c>
      <c r="N261" s="3">
        <v>2.063872502084751</v>
      </c>
    </row>
    <row r="262" spans="1:14" x14ac:dyDescent="0.35">
      <c r="A262" t="s">
        <v>102</v>
      </c>
      <c r="B262" s="5">
        <f t="shared" si="11"/>
        <v>1.9968395340804608</v>
      </c>
      <c r="D262" s="5">
        <f>O$185+O$196+D82</f>
        <v>2.0324158649976933</v>
      </c>
      <c r="E262" s="5">
        <f t="shared" si="7"/>
        <v>3.5576330917232557E-2</v>
      </c>
      <c r="F262">
        <f t="shared" si="8"/>
        <v>3.5576330917232557E-2</v>
      </c>
      <c r="H262" s="5"/>
      <c r="J262" s="5"/>
      <c r="M262" t="s">
        <v>12</v>
      </c>
      <c r="N262" s="3">
        <v>2.0017640626729425</v>
      </c>
    </row>
    <row r="263" spans="1:14" x14ac:dyDescent="0.35">
      <c r="A263" t="s">
        <v>135</v>
      </c>
      <c r="B263" s="5">
        <f t="shared" si="11"/>
        <v>1.9968395340804608</v>
      </c>
      <c r="D263" s="5">
        <f>D12+D81+D88</f>
        <v>2.0730334055335344</v>
      </c>
      <c r="E263" s="5">
        <f t="shared" si="7"/>
        <v>7.6193871453073658E-2</v>
      </c>
      <c r="F263">
        <f t="shared" si="8"/>
        <v>7.6193871453073658E-2</v>
      </c>
      <c r="H263" s="5"/>
      <c r="J263" s="5"/>
      <c r="M263" t="s">
        <v>13</v>
      </c>
      <c r="N263" s="3">
        <v>1.8641303226807993</v>
      </c>
    </row>
    <row r="264" spans="1:14" x14ac:dyDescent="0.35">
      <c r="A264" t="s">
        <v>136</v>
      </c>
      <c r="B264" s="5">
        <f t="shared" si="11"/>
        <v>1.9968395340804608</v>
      </c>
      <c r="D264" s="5">
        <f>O$185+D87+D94</f>
        <v>1.9131765718839338</v>
      </c>
      <c r="E264" s="5">
        <f t="shared" si="7"/>
        <v>-8.3662962196527024E-2</v>
      </c>
      <c r="F264">
        <f t="shared" si="8"/>
        <v>8.3662962196527024E-2</v>
      </c>
      <c r="H264" s="5"/>
      <c r="J264" s="5"/>
      <c r="M264" t="s">
        <v>14</v>
      </c>
      <c r="N264" s="3">
        <v>1.994167795820609</v>
      </c>
    </row>
    <row r="265" spans="1:14" x14ac:dyDescent="0.35">
      <c r="A265" t="s">
        <v>103</v>
      </c>
      <c r="B265" s="5">
        <f t="shared" si="11"/>
        <v>1.9968395340804608</v>
      </c>
      <c r="D265" s="5">
        <f>O$185+O$197+D93</f>
        <v>1.8524978915376769</v>
      </c>
      <c r="E265" s="5">
        <f t="shared" si="7"/>
        <v>-0.14434164254278392</v>
      </c>
      <c r="F265">
        <f t="shared" si="8"/>
        <v>0.14434164254278392</v>
      </c>
      <c r="H265" s="5"/>
      <c r="J265" s="5"/>
      <c r="M265" t="s">
        <v>31</v>
      </c>
      <c r="N265" s="3">
        <v>1.9686172665887709</v>
      </c>
    </row>
    <row r="266" spans="1:14" x14ac:dyDescent="0.35">
      <c r="A266" t="s">
        <v>104</v>
      </c>
      <c r="B266" s="5">
        <f t="shared" si="11"/>
        <v>1.9968395340804608</v>
      </c>
      <c r="D266" s="5">
        <f>O$185+O$196+D100</f>
        <v>2.0324158649976933</v>
      </c>
      <c r="E266" s="5">
        <f t="shared" si="7"/>
        <v>3.5576330917232557E-2</v>
      </c>
      <c r="F266">
        <f t="shared" si="8"/>
        <v>3.5576330917232557E-2</v>
      </c>
      <c r="H266" s="5"/>
      <c r="J266" s="5"/>
    </row>
    <row r="267" spans="1:14" x14ac:dyDescent="0.35">
      <c r="A267" t="s">
        <v>137</v>
      </c>
      <c r="B267" s="5">
        <f t="shared" si="11"/>
        <v>1.9968395340804608</v>
      </c>
      <c r="D267" s="5">
        <f>D16+D99+D106</f>
        <v>2.0730334055335344</v>
      </c>
      <c r="E267" s="5">
        <f t="shared" si="7"/>
        <v>7.6193871453073658E-2</v>
      </c>
      <c r="F267">
        <f t="shared" si="8"/>
        <v>7.6193871453073658E-2</v>
      </c>
      <c r="H267" s="5"/>
      <c r="J267" s="5"/>
      <c r="N267" s="3"/>
    </row>
    <row r="268" spans="1:14" x14ac:dyDescent="0.35">
      <c r="A268" t="s">
        <v>138</v>
      </c>
      <c r="B268" s="5">
        <f t="shared" si="11"/>
        <v>1.9968395340804608</v>
      </c>
      <c r="D268" s="5">
        <f>O$185+D105+D112</f>
        <v>2.0719586414440556</v>
      </c>
      <c r="E268" s="5">
        <f t="shared" si="7"/>
        <v>7.5119107363594839E-2</v>
      </c>
      <c r="F268">
        <f t="shared" si="8"/>
        <v>7.5119107363594839E-2</v>
      </c>
      <c r="H268" s="5"/>
      <c r="J268" s="5"/>
      <c r="N268" s="3"/>
    </row>
    <row r="269" spans="1:14" x14ac:dyDescent="0.35">
      <c r="A269" t="s">
        <v>105</v>
      </c>
      <c r="B269" s="5">
        <f t="shared" si="11"/>
        <v>1.9968395340804608</v>
      </c>
      <c r="D269" s="5">
        <f>O$185+O$197+D111</f>
        <v>2.0363823105268231</v>
      </c>
      <c r="E269" s="5">
        <f t="shared" si="7"/>
        <v>3.9542776446362282E-2</v>
      </c>
      <c r="F269">
        <f t="shared" si="8"/>
        <v>3.9542776446362282E-2</v>
      </c>
      <c r="H269" s="5"/>
      <c r="J269" s="5"/>
      <c r="N269" s="3"/>
    </row>
    <row r="270" spans="1:14" x14ac:dyDescent="0.35">
      <c r="A270" t="s">
        <v>106</v>
      </c>
      <c r="B270" s="5">
        <f t="shared" si="11"/>
        <v>1.9968395340804608</v>
      </c>
      <c r="D270" s="5">
        <f>O$185+O$196+D118</f>
        <v>2.0324158649976933</v>
      </c>
      <c r="E270" s="5">
        <f t="shared" si="7"/>
        <v>3.5576330917232557E-2</v>
      </c>
      <c r="F270">
        <f t="shared" si="8"/>
        <v>3.5576330917232557E-2</v>
      </c>
      <c r="H270" s="5"/>
      <c r="J270" s="5"/>
    </row>
    <row r="271" spans="1:14" x14ac:dyDescent="0.35">
      <c r="A271" t="s">
        <v>139</v>
      </c>
      <c r="B271" s="5">
        <f t="shared" si="11"/>
        <v>1.9968395340804608</v>
      </c>
      <c r="D271" s="5">
        <f>D20+D117+D124</f>
        <v>2.0730334055335344</v>
      </c>
      <c r="E271" s="5">
        <f t="shared" si="7"/>
        <v>7.6193871453073658E-2</v>
      </c>
      <c r="F271">
        <f t="shared" si="8"/>
        <v>7.6193871453073658E-2</v>
      </c>
      <c r="H271" s="5"/>
      <c r="J271" s="5"/>
      <c r="N271" s="3"/>
    </row>
    <row r="272" spans="1:14" x14ac:dyDescent="0.35">
      <c r="A272" t="s">
        <v>140</v>
      </c>
      <c r="B272" s="5">
        <f t="shared" si="11"/>
        <v>1.9968395340804608</v>
      </c>
      <c r="D272" s="5">
        <f>O$185+D123+D130</f>
        <v>2.0719586414440556</v>
      </c>
      <c r="E272" s="5">
        <f t="shared" si="7"/>
        <v>7.5119107363594839E-2</v>
      </c>
      <c r="F272">
        <f t="shared" si="8"/>
        <v>7.5119107363594839E-2</v>
      </c>
      <c r="H272" s="5"/>
      <c r="J272" s="5"/>
      <c r="N272" s="3"/>
    </row>
    <row r="273" spans="1:14" x14ac:dyDescent="0.35">
      <c r="A273" t="s">
        <v>107</v>
      </c>
      <c r="B273" s="5">
        <f t="shared" si="11"/>
        <v>1.9968395340804608</v>
      </c>
      <c r="D273" s="5">
        <f>O$185+O$197+D129</f>
        <v>2.0363823105268231</v>
      </c>
      <c r="E273" s="5">
        <f t="shared" si="7"/>
        <v>3.9542776446362282E-2</v>
      </c>
      <c r="F273">
        <f t="shared" si="8"/>
        <v>3.9542776446362282E-2</v>
      </c>
      <c r="H273" s="5"/>
      <c r="J273" s="5"/>
      <c r="N273" s="3"/>
    </row>
    <row r="274" spans="1:14" x14ac:dyDescent="0.35">
      <c r="A274" t="s">
        <v>108</v>
      </c>
      <c r="B274" s="5">
        <f t="shared" si="11"/>
        <v>1.9968395340804608</v>
      </c>
      <c r="D274" s="5">
        <f>O$185+O$196+D136</f>
        <v>2.0324158649976933</v>
      </c>
      <c r="E274" s="5">
        <f t="shared" si="7"/>
        <v>3.5576330917232557E-2</v>
      </c>
      <c r="F274">
        <f t="shared" si="8"/>
        <v>3.5576330917232557E-2</v>
      </c>
      <c r="J274" s="5"/>
      <c r="K274" s="5"/>
    </row>
    <row r="275" spans="1:14" x14ac:dyDescent="0.35">
      <c r="A275" t="s">
        <v>141</v>
      </c>
      <c r="B275" s="5">
        <f t="shared" si="11"/>
        <v>1.9968395340804608</v>
      </c>
      <c r="D275" s="5">
        <f>D24+D135+D142</f>
        <v>2.0730334055335344</v>
      </c>
      <c r="E275" s="5">
        <f t="shared" si="7"/>
        <v>7.6193871453073658E-2</v>
      </c>
      <c r="F275">
        <f t="shared" si="8"/>
        <v>7.6193871453073658E-2</v>
      </c>
      <c r="G275" s="5"/>
      <c r="H275" s="5"/>
      <c r="I275" s="5"/>
      <c r="J275" s="5"/>
      <c r="K275" s="5"/>
      <c r="N275" s="3"/>
    </row>
    <row r="276" spans="1:14" x14ac:dyDescent="0.35">
      <c r="A276" t="s">
        <v>142</v>
      </c>
      <c r="B276" s="5">
        <f t="shared" si="11"/>
        <v>1.9968395340804608</v>
      </c>
      <c r="D276" s="5">
        <f>O$185+D141+D148</f>
        <v>2.0719586414440556</v>
      </c>
      <c r="E276" s="5">
        <f t="shared" si="7"/>
        <v>7.5119107363594839E-2</v>
      </c>
      <c r="F276">
        <f t="shared" si="8"/>
        <v>7.5119107363594839E-2</v>
      </c>
      <c r="G276" s="5"/>
      <c r="H276" s="5"/>
      <c r="I276" s="5"/>
      <c r="J276" s="5"/>
      <c r="K276" s="5"/>
      <c r="N276" s="3"/>
    </row>
    <row r="277" spans="1:14" x14ac:dyDescent="0.35">
      <c r="A277" t="s">
        <v>109</v>
      </c>
      <c r="B277" s="5">
        <f t="shared" si="11"/>
        <v>1.9968395340804608</v>
      </c>
      <c r="D277" s="5">
        <f>O$185+O$197+D147</f>
        <v>2.0363823105268231</v>
      </c>
      <c r="E277" s="5">
        <f t="shared" si="7"/>
        <v>3.9542776446362282E-2</v>
      </c>
      <c r="F277">
        <f t="shared" si="8"/>
        <v>3.9542776446362282E-2</v>
      </c>
      <c r="G277" s="5">
        <f>AVERAGE(D254:D277)</f>
        <v>2.0077060049230906</v>
      </c>
      <c r="H277" s="5">
        <f>AVERAGE(E254:E274)</f>
        <v>3.3304545219079969E-3</v>
      </c>
      <c r="I277" s="5">
        <f>O220</f>
        <v>1.9968395340804608</v>
      </c>
      <c r="J277" s="5"/>
      <c r="K277" s="5"/>
      <c r="N277" s="3"/>
    </row>
    <row r="278" spans="1:14" x14ac:dyDescent="0.35">
      <c r="A278" t="s">
        <v>110</v>
      </c>
      <c r="B278" s="5">
        <f t="shared" ref="B278:B301" si="12">O$221</f>
        <v>1.9772647491723192</v>
      </c>
      <c r="D278" s="5">
        <f>O$189+O$199+D47</f>
        <v>2.0172923361661415</v>
      </c>
      <c r="E278" s="5">
        <f t="shared" si="7"/>
        <v>4.0027586993822251E-2</v>
      </c>
      <c r="F278">
        <f t="shared" si="8"/>
        <v>4.0027586993822251E-2</v>
      </c>
      <c r="H278" s="5"/>
      <c r="J278" s="5"/>
    </row>
    <row r="279" spans="1:14" x14ac:dyDescent="0.35">
      <c r="A279" t="s">
        <v>143</v>
      </c>
      <c r="B279" s="5">
        <f t="shared" si="12"/>
        <v>1.9772647491723192</v>
      </c>
      <c r="D279" s="5">
        <f>O$189+D48+D53</f>
        <v>1.8681692515352262</v>
      </c>
      <c r="E279" s="5">
        <f t="shared" ref="E279:E301" si="13">D279-$B279</f>
        <v>-0.10909549763709303</v>
      </c>
      <c r="F279">
        <f t="shared" ref="F279:F301" si="14">ABS(E279)</f>
        <v>0.10909549763709303</v>
      </c>
      <c r="H279" s="5"/>
      <c r="J279" s="5"/>
    </row>
    <row r="280" spans="1:14" x14ac:dyDescent="0.35">
      <c r="A280" t="s">
        <v>144</v>
      </c>
      <c r="B280" s="5">
        <f t="shared" si="12"/>
        <v>1.9772647491723192</v>
      </c>
      <c r="D280" s="5">
        <f>O$189+D54+D59</f>
        <v>1.882045731444117</v>
      </c>
      <c r="E280" s="5">
        <f t="shared" si="13"/>
        <v>-9.5219017728202182E-2</v>
      </c>
      <c r="F280">
        <f t="shared" si="14"/>
        <v>9.5219017728202182E-2</v>
      </c>
      <c r="H280" s="5"/>
      <c r="J280" s="5"/>
    </row>
    <row r="281" spans="1:14" x14ac:dyDescent="0.35">
      <c r="A281" t="s">
        <v>111</v>
      </c>
      <c r="B281" s="5">
        <f t="shared" si="12"/>
        <v>1.9772647491723192</v>
      </c>
      <c r="D281" s="5">
        <f>O$189+O$198+D60</f>
        <v>2.0151040175435053</v>
      </c>
      <c r="E281" s="5">
        <f t="shared" si="13"/>
        <v>3.7839268371186119E-2</v>
      </c>
      <c r="F281">
        <f t="shared" si="14"/>
        <v>3.7839268371186119E-2</v>
      </c>
      <c r="H281" s="5"/>
      <c r="J281" s="5"/>
    </row>
    <row r="282" spans="1:14" x14ac:dyDescent="0.35">
      <c r="A282" t="s">
        <v>112</v>
      </c>
      <c r="B282" s="5">
        <f t="shared" si="12"/>
        <v>1.9772647491723192</v>
      </c>
      <c r="D282" s="5">
        <f>O$189+O$199+D65</f>
        <v>1.8303299831640403</v>
      </c>
      <c r="E282" s="5">
        <f t="shared" si="13"/>
        <v>-0.14693476600827893</v>
      </c>
      <c r="F282">
        <f t="shared" si="14"/>
        <v>0.14693476600827893</v>
      </c>
      <c r="H282" s="5"/>
      <c r="J282" s="5"/>
    </row>
    <row r="283" spans="1:14" x14ac:dyDescent="0.35">
      <c r="A283" t="s">
        <v>145</v>
      </c>
      <c r="B283" s="5">
        <f t="shared" si="12"/>
        <v>1.9772647491723192</v>
      </c>
      <c r="D283" s="5">
        <f>O$189+D66+D71</f>
        <v>1.882045731444117</v>
      </c>
      <c r="E283" s="5">
        <f t="shared" si="13"/>
        <v>-9.5219017728202182E-2</v>
      </c>
      <c r="F283">
        <f t="shared" si="14"/>
        <v>9.5219017728202182E-2</v>
      </c>
      <c r="J283" s="5"/>
      <c r="K283" s="5"/>
    </row>
    <row r="284" spans="1:14" x14ac:dyDescent="0.35">
      <c r="A284" t="s">
        <v>146</v>
      </c>
      <c r="B284" s="5">
        <f t="shared" si="12"/>
        <v>1.9772647491723192</v>
      </c>
      <c r="D284" s="5">
        <f>O$189+D72+D77</f>
        <v>2.0551316045373271</v>
      </c>
      <c r="E284" s="5">
        <f t="shared" si="13"/>
        <v>7.7866855365007925E-2</v>
      </c>
      <c r="F284">
        <f t="shared" si="14"/>
        <v>7.7866855365007925E-2</v>
      </c>
      <c r="J284" s="5"/>
      <c r="K284" s="5"/>
      <c r="L284" s="5"/>
    </row>
    <row r="285" spans="1:14" x14ac:dyDescent="0.35">
      <c r="A285" t="s">
        <v>113</v>
      </c>
      <c r="B285" s="5">
        <f t="shared" si="12"/>
        <v>1.9772647491723192</v>
      </c>
      <c r="D285" s="5">
        <f>O$189+O$198+D78</f>
        <v>2.0151040175435053</v>
      </c>
      <c r="E285" s="5">
        <f t="shared" si="13"/>
        <v>3.7839268371186119E-2</v>
      </c>
      <c r="F285">
        <f t="shared" si="14"/>
        <v>3.7839268371186119E-2</v>
      </c>
      <c r="J285" s="5"/>
    </row>
    <row r="286" spans="1:14" x14ac:dyDescent="0.35">
      <c r="A286" t="s">
        <v>114</v>
      </c>
      <c r="B286" s="5">
        <f t="shared" si="12"/>
        <v>1.9772647491723192</v>
      </c>
      <c r="D286" s="5">
        <f>O$189+O$199+D83</f>
        <v>2.0172923361661415</v>
      </c>
      <c r="E286" s="5">
        <f t="shared" si="13"/>
        <v>4.0027586993822251E-2</v>
      </c>
      <c r="F286">
        <f t="shared" si="14"/>
        <v>4.0027586993822251E-2</v>
      </c>
      <c r="J286" s="5"/>
    </row>
    <row r="287" spans="1:14" x14ac:dyDescent="0.35">
      <c r="A287" t="s">
        <v>147</v>
      </c>
      <c r="B287" s="5">
        <f t="shared" si="12"/>
        <v>1.9772647491723192</v>
      </c>
      <c r="D287" s="5">
        <f>O$189+D84+D89</f>
        <v>2.0551316045373271</v>
      </c>
      <c r="E287" s="5">
        <f t="shared" si="13"/>
        <v>7.7866855365007925E-2</v>
      </c>
      <c r="F287">
        <f t="shared" si="14"/>
        <v>7.7866855365007925E-2</v>
      </c>
      <c r="J287" s="5"/>
    </row>
    <row r="288" spans="1:14" x14ac:dyDescent="0.35">
      <c r="A288" t="s">
        <v>148</v>
      </c>
      <c r="B288" s="5">
        <f t="shared" si="12"/>
        <v>1.9772647491723192</v>
      </c>
      <c r="D288" s="5">
        <f>O$189+D90+D95</f>
        <v>1.8681692515352262</v>
      </c>
      <c r="E288" s="5">
        <f t="shared" si="13"/>
        <v>-0.10909549763709303</v>
      </c>
      <c r="F288">
        <f t="shared" si="14"/>
        <v>0.10909549763709303</v>
      </c>
      <c r="J288" s="5"/>
    </row>
    <row r="289" spans="1:10" x14ac:dyDescent="0.35">
      <c r="A289" t="s">
        <v>115</v>
      </c>
      <c r="B289" s="5">
        <f t="shared" si="12"/>
        <v>1.9772647491723192</v>
      </c>
      <c r="D289" s="5">
        <f>O$189+O$198+D96</f>
        <v>1.8420181444502952</v>
      </c>
      <c r="E289" s="5">
        <f t="shared" si="13"/>
        <v>-0.13524660472202399</v>
      </c>
      <c r="F289">
        <f t="shared" si="14"/>
        <v>0.13524660472202399</v>
      </c>
      <c r="J289" s="5"/>
    </row>
    <row r="290" spans="1:10" x14ac:dyDescent="0.35">
      <c r="A290" t="s">
        <v>116</v>
      </c>
      <c r="B290" s="5">
        <f t="shared" si="12"/>
        <v>1.9772647491723192</v>
      </c>
      <c r="D290" s="5">
        <f>O$189+O$199+D101</f>
        <v>2.0172923361661415</v>
      </c>
      <c r="E290" s="5">
        <f t="shared" si="13"/>
        <v>4.0027586993822251E-2</v>
      </c>
      <c r="F290">
        <f t="shared" si="14"/>
        <v>4.0027586993822251E-2</v>
      </c>
      <c r="J290" s="5"/>
    </row>
    <row r="291" spans="1:10" x14ac:dyDescent="0.35">
      <c r="A291" t="s">
        <v>149</v>
      </c>
      <c r="B291" s="5">
        <f t="shared" si="12"/>
        <v>1.9772647491723192</v>
      </c>
      <c r="D291" s="5">
        <f>O$189+D102+D107</f>
        <v>2.0551316045373271</v>
      </c>
      <c r="E291" s="5">
        <f t="shared" si="13"/>
        <v>7.7866855365007925E-2</v>
      </c>
      <c r="F291">
        <f t="shared" si="14"/>
        <v>7.7866855365007925E-2</v>
      </c>
      <c r="J291" s="5"/>
    </row>
    <row r="292" spans="1:10" x14ac:dyDescent="0.35">
      <c r="A292" t="s">
        <v>150</v>
      </c>
      <c r="B292" s="5">
        <f t="shared" si="12"/>
        <v>1.9772647491723192</v>
      </c>
      <c r="D292" s="5">
        <f>O$189+D108+D113</f>
        <v>2.0551316045373271</v>
      </c>
      <c r="E292" s="5">
        <f t="shared" si="13"/>
        <v>7.7866855365007925E-2</v>
      </c>
      <c r="F292">
        <f t="shared" si="14"/>
        <v>7.7866855365007925E-2</v>
      </c>
      <c r="J292" s="5"/>
    </row>
    <row r="293" spans="1:10" x14ac:dyDescent="0.35">
      <c r="A293" t="s">
        <v>117</v>
      </c>
      <c r="B293" s="5">
        <f t="shared" si="12"/>
        <v>1.9772647491723192</v>
      </c>
      <c r="D293" s="5">
        <f>O$189+O$198+D114</f>
        <v>2.0151040175435053</v>
      </c>
      <c r="E293" s="5">
        <f t="shared" si="13"/>
        <v>3.7839268371186119E-2</v>
      </c>
      <c r="F293">
        <f t="shared" si="14"/>
        <v>3.7839268371186119E-2</v>
      </c>
      <c r="J293" s="5"/>
    </row>
    <row r="294" spans="1:10" x14ac:dyDescent="0.35">
      <c r="A294" t="s">
        <v>118</v>
      </c>
      <c r="B294" s="5">
        <f t="shared" si="12"/>
        <v>1.9772647491723192</v>
      </c>
      <c r="D294" s="5">
        <f>O$189+O$199+D119</f>
        <v>2.0172923361661415</v>
      </c>
      <c r="E294" s="5">
        <f t="shared" si="13"/>
        <v>4.0027586993822251E-2</v>
      </c>
      <c r="F294">
        <f t="shared" si="14"/>
        <v>4.0027586993822251E-2</v>
      </c>
      <c r="J294" s="5"/>
    </row>
    <row r="295" spans="1:10" x14ac:dyDescent="0.35">
      <c r="A295" t="s">
        <v>151</v>
      </c>
      <c r="B295" s="5">
        <f t="shared" si="12"/>
        <v>1.9772647491723192</v>
      </c>
      <c r="D295" s="5">
        <f>O$189+D120+D125</f>
        <v>2.0551316045373271</v>
      </c>
      <c r="E295" s="5">
        <f t="shared" si="13"/>
        <v>7.7866855365007925E-2</v>
      </c>
      <c r="F295">
        <f t="shared" si="14"/>
        <v>7.7866855365007925E-2</v>
      </c>
      <c r="J295" s="5"/>
    </row>
    <row r="296" spans="1:10" x14ac:dyDescent="0.35">
      <c r="A296" t="s">
        <v>152</v>
      </c>
      <c r="B296" s="5">
        <f t="shared" si="12"/>
        <v>1.9772647491723192</v>
      </c>
      <c r="D296" s="5">
        <f>O$189+D126+D131</f>
        <v>2.0551316045373271</v>
      </c>
      <c r="E296" s="5">
        <f t="shared" si="13"/>
        <v>7.7866855365007925E-2</v>
      </c>
      <c r="F296">
        <f t="shared" si="14"/>
        <v>7.7866855365007925E-2</v>
      </c>
      <c r="J296" s="5"/>
    </row>
    <row r="297" spans="1:10" x14ac:dyDescent="0.35">
      <c r="A297" t="s">
        <v>119</v>
      </c>
      <c r="B297" s="5">
        <f t="shared" si="12"/>
        <v>1.9772647491723192</v>
      </c>
      <c r="D297" s="5">
        <f>O$189+O$198+D132</f>
        <v>2.0151040175435053</v>
      </c>
      <c r="E297" s="5">
        <f t="shared" si="13"/>
        <v>3.7839268371186119E-2</v>
      </c>
      <c r="F297">
        <f t="shared" si="14"/>
        <v>3.7839268371186119E-2</v>
      </c>
      <c r="J297" s="5"/>
    </row>
    <row r="298" spans="1:10" x14ac:dyDescent="0.35">
      <c r="A298" t="s">
        <v>120</v>
      </c>
      <c r="B298" s="5">
        <f t="shared" si="12"/>
        <v>1.9772647491723192</v>
      </c>
      <c r="D298" s="5">
        <f>O$189+O$199+D137</f>
        <v>2.0172923361661415</v>
      </c>
      <c r="E298" s="5">
        <f t="shared" si="13"/>
        <v>4.0027586993822251E-2</v>
      </c>
      <c r="F298">
        <f t="shared" si="14"/>
        <v>4.0027586993822251E-2</v>
      </c>
      <c r="J298" s="5"/>
    </row>
    <row r="299" spans="1:10" x14ac:dyDescent="0.35">
      <c r="A299" t="s">
        <v>153</v>
      </c>
      <c r="B299" s="5">
        <f t="shared" si="12"/>
        <v>1.9772647491723192</v>
      </c>
      <c r="D299" s="5">
        <f>O$189+D138+D143</f>
        <v>2.0551316045373271</v>
      </c>
      <c r="E299" s="5">
        <f t="shared" si="13"/>
        <v>7.7866855365007925E-2</v>
      </c>
      <c r="F299">
        <f t="shared" si="14"/>
        <v>7.7866855365007925E-2</v>
      </c>
      <c r="J299" s="5"/>
    </row>
    <row r="300" spans="1:10" x14ac:dyDescent="0.35">
      <c r="A300" t="s">
        <v>154</v>
      </c>
      <c r="B300" s="5">
        <f t="shared" si="12"/>
        <v>1.9772647491723192</v>
      </c>
      <c r="D300" s="5">
        <f>O$189+D144+D149</f>
        <v>2.0551316045373271</v>
      </c>
      <c r="E300" s="5">
        <f t="shared" si="13"/>
        <v>7.7866855365007925E-2</v>
      </c>
      <c r="F300">
        <f t="shared" si="14"/>
        <v>7.7866855365007925E-2</v>
      </c>
      <c r="J300" s="5"/>
    </row>
    <row r="301" spans="1:10" x14ac:dyDescent="0.35">
      <c r="A301" t="s">
        <v>121</v>
      </c>
      <c r="B301" s="5">
        <f t="shared" si="12"/>
        <v>1.9772647491723192</v>
      </c>
      <c r="D301" s="5">
        <f>O$189+O$198+D150</f>
        <v>2.0151040175435053</v>
      </c>
      <c r="E301" s="5">
        <f t="shared" si="13"/>
        <v>3.7839268371186119E-2</v>
      </c>
      <c r="F301">
        <f t="shared" si="14"/>
        <v>3.7839268371186119E-2</v>
      </c>
      <c r="G301" s="5">
        <f>AVERAGE(D278:D301)</f>
        <v>1.9906588624341621</v>
      </c>
      <c r="H301" s="5">
        <f>AVERAGE(E278:E301)</f>
        <v>1.3394113261842163E-2</v>
      </c>
      <c r="I301" s="5">
        <f>O221</f>
        <v>1.9772647491723192</v>
      </c>
      <c r="J301" s="5"/>
    </row>
    <row r="302" spans="1:10" x14ac:dyDescent="0.35">
      <c r="G302" s="5"/>
      <c r="H302" s="5">
        <f>SUM(H214:H301)</f>
        <v>-0.26160313341567376</v>
      </c>
      <c r="I302" s="5"/>
      <c r="J302" s="5"/>
    </row>
    <row r="303" spans="1:10" x14ac:dyDescent="0.35">
      <c r="H303" s="5">
        <f>_xlfn.STDEV.P(H214:H301)</f>
        <v>7.7263957333816635E-2</v>
      </c>
      <c r="J303" s="5"/>
    </row>
    <row r="304" spans="1:10" x14ac:dyDescent="0.35">
      <c r="J304" s="5"/>
    </row>
    <row r="305" spans="10:10" x14ac:dyDescent="0.35">
      <c r="J305" s="5"/>
    </row>
    <row r="306" spans="10:10" x14ac:dyDescent="0.35">
      <c r="J306" s="5"/>
    </row>
    <row r="307" spans="10:10" x14ac:dyDescent="0.35">
      <c r="J307" s="5"/>
    </row>
    <row r="308" spans="10:10" x14ac:dyDescent="0.35">
      <c r="J308" s="5"/>
    </row>
    <row r="309" spans="10:10" x14ac:dyDescent="0.35">
      <c r="J309" s="5"/>
    </row>
    <row r="310" spans="10:10" x14ac:dyDescent="0.35">
      <c r="J310" s="5"/>
    </row>
    <row r="311" spans="10:10" x14ac:dyDescent="0.35">
      <c r="J311" s="5"/>
    </row>
    <row r="312" spans="10:10" x14ac:dyDescent="0.35">
      <c r="J312" s="5"/>
    </row>
  </sheetData>
  <conditionalFormatting sqref="E188:E301 H214:H223 J214:J283 H225:H250 H252:H273 H275:H282 H301">
    <cfRule type="cellIs" dxfId="63" priority="9" operator="lessThan">
      <formula>-0.02</formula>
    </cfRule>
    <cfRule type="cellIs" dxfId="62" priority="10" operator="greaterThan">
      <formula>0.02</formula>
    </cfRule>
  </conditionalFormatting>
  <conditionalFormatting sqref="H187">
    <cfRule type="cellIs" dxfId="61" priority="3" operator="lessThan">
      <formula>-0.02</formula>
    </cfRule>
    <cfRule type="cellIs" dxfId="60" priority="4" operator="greaterThan">
      <formula>0.02</formula>
    </cfRule>
  </conditionalFormatting>
  <conditionalFormatting sqref="H190">
    <cfRule type="cellIs" dxfId="59" priority="1" operator="lessThan">
      <formula>-0.02</formula>
    </cfRule>
    <cfRule type="cellIs" dxfId="58" priority="2" operator="greaterThan">
      <formula>0.02</formula>
    </cfRule>
  </conditionalFormatting>
  <conditionalFormatting sqref="H208:H212">
    <cfRule type="cellIs" dxfId="57" priority="5" operator="lessThan">
      <formula>-0.02</formula>
    </cfRule>
    <cfRule type="cellIs" dxfId="56" priority="6" operator="greaterThan">
      <formula>0.02</formula>
    </cfRule>
  </conditionalFormatting>
  <conditionalFormatting sqref="J285:J312">
    <cfRule type="cellIs" dxfId="55" priority="7" operator="lessThan">
      <formula>-0.02</formula>
    </cfRule>
    <cfRule type="cellIs" dxfId="54" priority="8" operator="greaterThan">
      <formula>0.02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47AEB-AAAA-41DA-9896-8D6F5632A15C}">
  <dimension ref="A1:R211"/>
  <sheetViews>
    <sheetView topLeftCell="A172" workbookViewId="0">
      <selection activeCell="D207" sqref="D207"/>
    </sheetView>
  </sheetViews>
  <sheetFormatPr defaultRowHeight="14.5" x14ac:dyDescent="0.35"/>
  <sheetData>
    <row r="1" spans="1:18" x14ac:dyDescent="0.35">
      <c r="J1" t="s">
        <v>35</v>
      </c>
      <c r="N1" t="s">
        <v>27</v>
      </c>
      <c r="R1" t="s">
        <v>44</v>
      </c>
    </row>
    <row r="2" spans="1:18" x14ac:dyDescent="0.35">
      <c r="A2" s="22" t="s">
        <v>0</v>
      </c>
      <c r="B2" s="22" t="s">
        <v>11</v>
      </c>
      <c r="C2" t="str">
        <f>'Forshammar-Al2Mg-foitite (2)'!C1</f>
        <v>Si</v>
      </c>
      <c r="D2" s="23">
        <f>'Forshammar-Al2Mg-foitite (2)'!D1</f>
        <v>0.99871547866099941</v>
      </c>
      <c r="F2">
        <f>IF(C2="Si",J2,(IF(C2="Al",N2,R2)))</f>
        <v>1.6245000000000001</v>
      </c>
      <c r="H2" s="1">
        <v>0.38900000000000001</v>
      </c>
      <c r="I2" s="1">
        <v>1.6240000000000001</v>
      </c>
      <c r="J2" s="2">
        <f>I2-(H2*LN(D2))</f>
        <v>1.6245000000000001</v>
      </c>
      <c r="L2" s="2">
        <v>0.39</v>
      </c>
      <c r="M2" s="2">
        <v>1.6339999999999999</v>
      </c>
      <c r="N2" s="2">
        <f>M2-(L2*LN(D2))</f>
        <v>1.6345012853470435</v>
      </c>
      <c r="P2" s="1">
        <v>0.35699999999999998</v>
      </c>
      <c r="Q2" s="1">
        <v>1.3720000000000001</v>
      </c>
      <c r="R2" s="2">
        <f>Q2-(P2*LN(D2))</f>
        <v>1.3724588688946016</v>
      </c>
    </row>
    <row r="3" spans="1:18" x14ac:dyDescent="0.35">
      <c r="A3" s="22" t="s">
        <v>0</v>
      </c>
      <c r="B3" s="22" t="s">
        <v>12</v>
      </c>
      <c r="D3" s="23">
        <f>'Forshammar-Al2Mg-foitite (2)'!D2</f>
        <v>0.95970329941597765</v>
      </c>
      <c r="F3">
        <f>IF(C2="Si",J3,(IF(C3="Al",N3,R3)))</f>
        <v>1.64</v>
      </c>
      <c r="H3" s="1">
        <v>0.38900000000000001</v>
      </c>
      <c r="I3" s="1">
        <v>1.6240000000000001</v>
      </c>
      <c r="J3" s="2">
        <f t="shared" ref="J3:J25" si="0">I3-(H3*LN(D3))</f>
        <v>1.64</v>
      </c>
      <c r="L3" s="2">
        <v>0.39</v>
      </c>
      <c r="M3" s="2">
        <v>1.6339999999999999</v>
      </c>
      <c r="N3" s="2">
        <f t="shared" ref="N3:N25" si="1">M3-(L3*LN(D3))</f>
        <v>1.6500411311053982</v>
      </c>
      <c r="P3" s="1">
        <v>0.35699999999999998</v>
      </c>
      <c r="Q3" s="1">
        <v>1.3720000000000001</v>
      </c>
      <c r="R3" s="2">
        <f t="shared" ref="R3:R25" si="2">Q3-(P3*LN(D3))</f>
        <v>1.3866838046272494</v>
      </c>
    </row>
    <row r="4" spans="1:18" x14ac:dyDescent="0.35">
      <c r="A4" s="22" t="s">
        <v>0</v>
      </c>
      <c r="B4" s="22" t="s">
        <v>13</v>
      </c>
      <c r="D4" s="23">
        <f>'Forshammar-Al2Mg-foitite (2)'!D3</f>
        <v>1.0459916814346699</v>
      </c>
      <c r="F4">
        <f>IF(C2="Si",J4,(IF(C4="Al",N4,R4)))</f>
        <v>1.6065084543928752</v>
      </c>
      <c r="H4" s="1">
        <v>0.38900000000000001</v>
      </c>
      <c r="I4" s="1">
        <v>1.6240000000000001</v>
      </c>
      <c r="J4" s="2">
        <f t="shared" si="0"/>
        <v>1.6065084543928752</v>
      </c>
      <c r="L4" s="2">
        <v>0.39</v>
      </c>
      <c r="M4" s="2">
        <v>1.6339999999999999</v>
      </c>
      <c r="N4" s="2">
        <f t="shared" si="1"/>
        <v>1.6164634889800031</v>
      </c>
      <c r="P4" s="1">
        <v>0.35699999999999998</v>
      </c>
      <c r="Q4" s="1">
        <v>1.3720000000000001</v>
      </c>
      <c r="R4" s="2">
        <f t="shared" si="2"/>
        <v>1.3559473476047723</v>
      </c>
    </row>
    <row r="5" spans="1:18" x14ac:dyDescent="0.35">
      <c r="A5" s="22" t="s">
        <v>0</v>
      </c>
      <c r="B5" s="22" t="s">
        <v>14</v>
      </c>
      <c r="D5" s="23">
        <f>'Forshammar-Al2Mg-foitite (2)'!D4</f>
        <v>1.0457455511595801</v>
      </c>
      <c r="F5">
        <f>IF(C2="Si",J5,(IF(C5="Al",N5,R5)))</f>
        <v>1.6066</v>
      </c>
      <c r="H5" s="1">
        <v>0.38900000000000001</v>
      </c>
      <c r="I5" s="1">
        <v>1.6240000000000001</v>
      </c>
      <c r="J5" s="2">
        <f t="shared" si="0"/>
        <v>1.6066</v>
      </c>
      <c r="L5" s="2">
        <v>0.39</v>
      </c>
      <c r="M5" s="2">
        <v>1.6339999999999999</v>
      </c>
      <c r="N5" s="2">
        <f t="shared" si="1"/>
        <v>1.6165552699228789</v>
      </c>
      <c r="P5" s="1">
        <v>0.35699999999999998</v>
      </c>
      <c r="Q5" s="1">
        <v>1.3720000000000001</v>
      </c>
      <c r="R5" s="2">
        <f t="shared" si="2"/>
        <v>1.3560313624678664</v>
      </c>
    </row>
    <row r="6" spans="1:18" x14ac:dyDescent="0.35">
      <c r="A6" s="22" t="s">
        <v>1</v>
      </c>
      <c r="B6" s="22" t="s">
        <v>11</v>
      </c>
      <c r="C6" t="str">
        <f>'Forshammar-Al2Mg-foitite (2)'!C5</f>
        <v>Si</v>
      </c>
      <c r="D6" s="23">
        <f>'Forshammar-Al2Mg-foitite (2)'!D5</f>
        <v>0.99871547866099941</v>
      </c>
      <c r="F6">
        <f>IF(C$6="Si",J6,(IF(C6="Al",N6,R6)))</f>
        <v>1.6245000000000001</v>
      </c>
      <c r="H6" s="1">
        <v>0.38900000000000001</v>
      </c>
      <c r="I6" s="1">
        <v>1.6240000000000001</v>
      </c>
      <c r="J6" s="2">
        <f t="shared" si="0"/>
        <v>1.6245000000000001</v>
      </c>
      <c r="L6" s="2">
        <v>0.39</v>
      </c>
      <c r="M6" s="2">
        <v>1.6339999999999999</v>
      </c>
      <c r="N6" s="2">
        <f t="shared" si="1"/>
        <v>1.6345012853470435</v>
      </c>
      <c r="P6" s="1">
        <v>0.35699999999999998</v>
      </c>
      <c r="Q6" s="1">
        <v>1.3720000000000001</v>
      </c>
      <c r="R6" s="2">
        <f t="shared" si="2"/>
        <v>1.3724588688946016</v>
      </c>
    </row>
    <row r="7" spans="1:18" x14ac:dyDescent="0.35">
      <c r="A7" s="22" t="s">
        <v>1</v>
      </c>
      <c r="B7" s="22" t="s">
        <v>12</v>
      </c>
      <c r="D7" s="23">
        <f>'Forshammar-Al2Mg-foitite (2)'!D6</f>
        <v>0.95970329941597765</v>
      </c>
      <c r="F7">
        <f>IF(C$6="Si",J7,(IF(C7="Al",N7,R7)))</f>
        <v>1.64</v>
      </c>
      <c r="H7" s="1">
        <v>0.38900000000000001</v>
      </c>
      <c r="I7" s="1">
        <v>1.6240000000000001</v>
      </c>
      <c r="J7" s="2">
        <f t="shared" si="0"/>
        <v>1.64</v>
      </c>
      <c r="L7" s="2">
        <v>0.39</v>
      </c>
      <c r="M7" s="2">
        <v>1.6339999999999999</v>
      </c>
      <c r="N7" s="2">
        <f t="shared" si="1"/>
        <v>1.6500411311053982</v>
      </c>
      <c r="P7" s="1">
        <v>0.35699999999999998</v>
      </c>
      <c r="Q7" s="1">
        <v>1.3720000000000001</v>
      </c>
      <c r="R7" s="2">
        <f t="shared" si="2"/>
        <v>1.3866838046272494</v>
      </c>
    </row>
    <row r="8" spans="1:18" x14ac:dyDescent="0.35">
      <c r="A8" s="22" t="s">
        <v>1</v>
      </c>
      <c r="B8" s="22" t="s">
        <v>13</v>
      </c>
      <c r="D8" s="23">
        <f>'Forshammar-Al2Mg-foitite (2)'!D7</f>
        <v>1.0459916814346699</v>
      </c>
      <c r="F8">
        <f>IF(C$6="Si",J8,(IF(C8="Al",N8,R8)))</f>
        <v>1.6065084543928752</v>
      </c>
      <c r="H8" s="1">
        <v>0.38900000000000001</v>
      </c>
      <c r="I8" s="1">
        <v>1.6240000000000001</v>
      </c>
      <c r="J8" s="2">
        <f t="shared" si="0"/>
        <v>1.6065084543928752</v>
      </c>
      <c r="L8" s="2">
        <v>0.39</v>
      </c>
      <c r="M8" s="2">
        <v>1.6339999999999999</v>
      </c>
      <c r="N8" s="2">
        <f t="shared" si="1"/>
        <v>1.6164634889800031</v>
      </c>
      <c r="P8" s="1">
        <v>0.35699999999999998</v>
      </c>
      <c r="Q8" s="1">
        <v>1.3720000000000001</v>
      </c>
      <c r="R8" s="2">
        <f t="shared" si="2"/>
        <v>1.3559473476047723</v>
      </c>
    </row>
    <row r="9" spans="1:18" x14ac:dyDescent="0.35">
      <c r="A9" s="22" t="s">
        <v>1</v>
      </c>
      <c r="B9" s="22" t="s">
        <v>14</v>
      </c>
      <c r="D9" s="23">
        <f>'Forshammar-Al2Mg-foitite (2)'!D8</f>
        <v>1.0457455511595801</v>
      </c>
      <c r="F9">
        <f>IF(C$6="Si",J9,(IF(C9="Al",N9,R9)))</f>
        <v>1.6066</v>
      </c>
      <c r="H9" s="1">
        <v>0.38900000000000001</v>
      </c>
      <c r="I9" s="1">
        <v>1.6240000000000001</v>
      </c>
      <c r="J9" s="2">
        <f t="shared" si="0"/>
        <v>1.6066</v>
      </c>
      <c r="L9" s="2">
        <v>0.39</v>
      </c>
      <c r="M9" s="2">
        <v>1.6339999999999999</v>
      </c>
      <c r="N9" s="2">
        <f t="shared" si="1"/>
        <v>1.6165552699228789</v>
      </c>
      <c r="P9" s="1">
        <v>0.35699999999999998</v>
      </c>
      <c r="Q9" s="1">
        <v>1.3720000000000001</v>
      </c>
      <c r="R9" s="2">
        <f t="shared" si="2"/>
        <v>1.3560313624678664</v>
      </c>
    </row>
    <row r="10" spans="1:18" x14ac:dyDescent="0.35">
      <c r="A10" s="22" t="s">
        <v>2</v>
      </c>
      <c r="B10" s="22" t="s">
        <v>11</v>
      </c>
      <c r="C10" t="str">
        <f>'Forshammar-Al2Mg-foitite (2)'!C9</f>
        <v>Si</v>
      </c>
      <c r="D10" s="23">
        <f>'Forshammar-Al2Mg-foitite (2)'!D9</f>
        <v>0.99871547866099941</v>
      </c>
      <c r="F10">
        <f>IF(C$10="Si",J10,(IF(C10="Al",N10,R10)))</f>
        <v>1.6245000000000001</v>
      </c>
      <c r="H10" s="1">
        <v>0.38900000000000001</v>
      </c>
      <c r="I10" s="1">
        <v>1.6240000000000001</v>
      </c>
      <c r="J10" s="2">
        <f t="shared" si="0"/>
        <v>1.6245000000000001</v>
      </c>
      <c r="L10" s="2">
        <v>0.39</v>
      </c>
      <c r="M10" s="2">
        <v>1.6339999999999999</v>
      </c>
      <c r="N10" s="2">
        <f t="shared" si="1"/>
        <v>1.6345012853470435</v>
      </c>
      <c r="P10" s="1">
        <v>0.35699999999999998</v>
      </c>
      <c r="Q10" s="1">
        <v>1.3720000000000001</v>
      </c>
      <c r="R10" s="2">
        <f t="shared" si="2"/>
        <v>1.3724588688946016</v>
      </c>
    </row>
    <row r="11" spans="1:18" x14ac:dyDescent="0.35">
      <c r="A11" s="22" t="s">
        <v>2</v>
      </c>
      <c r="B11" s="22" t="s">
        <v>12</v>
      </c>
      <c r="D11" s="23">
        <f>'Forshammar-Al2Mg-foitite (2)'!D10</f>
        <v>0.95970329941597765</v>
      </c>
      <c r="F11">
        <f>IF(C$10="Si",J11,(IF(C11="Al",N11,R11)))</f>
        <v>1.64</v>
      </c>
      <c r="H11" s="1">
        <v>0.38900000000000001</v>
      </c>
      <c r="I11" s="1">
        <v>1.6240000000000001</v>
      </c>
      <c r="J11" s="2">
        <f t="shared" si="0"/>
        <v>1.64</v>
      </c>
      <c r="L11" s="2">
        <v>0.39</v>
      </c>
      <c r="M11" s="2">
        <v>1.6339999999999999</v>
      </c>
      <c r="N11" s="2">
        <f t="shared" si="1"/>
        <v>1.6500411311053982</v>
      </c>
      <c r="P11" s="1">
        <v>0.35699999999999998</v>
      </c>
      <c r="Q11" s="1">
        <v>1.3720000000000001</v>
      </c>
      <c r="R11" s="2">
        <f t="shared" si="2"/>
        <v>1.3866838046272494</v>
      </c>
    </row>
    <row r="12" spans="1:18" x14ac:dyDescent="0.35">
      <c r="A12" s="22" t="s">
        <v>2</v>
      </c>
      <c r="B12" s="22" t="s">
        <v>13</v>
      </c>
      <c r="D12" s="23">
        <f>'Forshammar-Al2Mg-foitite (2)'!D11</f>
        <v>1.0459916814346699</v>
      </c>
      <c r="F12">
        <f>IF(C$10="Si",J12,(IF(C12="Al",N12,R12)))</f>
        <v>1.6065084543928752</v>
      </c>
      <c r="H12" s="1">
        <v>0.38900000000000001</v>
      </c>
      <c r="I12" s="1">
        <v>1.6240000000000001</v>
      </c>
      <c r="J12" s="2">
        <f t="shared" si="0"/>
        <v>1.6065084543928752</v>
      </c>
      <c r="L12" s="2">
        <v>0.39</v>
      </c>
      <c r="M12" s="2">
        <v>1.6339999999999999</v>
      </c>
      <c r="N12" s="2">
        <f t="shared" si="1"/>
        <v>1.6164634889800031</v>
      </c>
      <c r="P12" s="1">
        <v>0.35699999999999998</v>
      </c>
      <c r="Q12" s="1">
        <v>1.3720000000000001</v>
      </c>
      <c r="R12" s="2">
        <f t="shared" si="2"/>
        <v>1.3559473476047723</v>
      </c>
    </row>
    <row r="13" spans="1:18" x14ac:dyDescent="0.35">
      <c r="A13" s="22" t="s">
        <v>2</v>
      </c>
      <c r="B13" s="22" t="s">
        <v>14</v>
      </c>
      <c r="D13" s="23">
        <f>'Forshammar-Al2Mg-foitite (2)'!D12</f>
        <v>1.0457455511595801</v>
      </c>
      <c r="F13">
        <f>IF(C$10="Si",J13,(IF(C13="Al",N13,R13)))</f>
        <v>1.6066</v>
      </c>
      <c r="H13" s="1">
        <v>0.38900000000000001</v>
      </c>
      <c r="I13" s="1">
        <v>1.6240000000000001</v>
      </c>
      <c r="J13" s="2">
        <f t="shared" si="0"/>
        <v>1.6066</v>
      </c>
      <c r="L13" s="2">
        <v>0.39</v>
      </c>
      <c r="M13" s="2">
        <v>1.6339999999999999</v>
      </c>
      <c r="N13" s="2">
        <f t="shared" si="1"/>
        <v>1.6165552699228789</v>
      </c>
      <c r="P13" s="1">
        <v>0.35699999999999998</v>
      </c>
      <c r="Q13" s="1">
        <v>1.3720000000000001</v>
      </c>
      <c r="R13" s="2">
        <f t="shared" si="2"/>
        <v>1.3560313624678664</v>
      </c>
    </row>
    <row r="14" spans="1:18" x14ac:dyDescent="0.35">
      <c r="A14" s="22" t="s">
        <v>3</v>
      </c>
      <c r="B14" s="22" t="s">
        <v>11</v>
      </c>
      <c r="C14" t="str">
        <f>'Forshammar-Al2Mg-foitite (2)'!C13</f>
        <v>Si</v>
      </c>
      <c r="D14" s="23">
        <f>'Forshammar-Al2Mg-foitite (2)'!D13</f>
        <v>0.99871547866099941</v>
      </c>
      <c r="F14">
        <f>IF(C$14="Si",J14,(IF(C14="Al",N14,R14)))</f>
        <v>1.6245000000000001</v>
      </c>
      <c r="H14" s="1">
        <v>0.38900000000000001</v>
      </c>
      <c r="I14" s="1">
        <v>1.6240000000000001</v>
      </c>
      <c r="J14" s="2">
        <f t="shared" si="0"/>
        <v>1.6245000000000001</v>
      </c>
      <c r="L14" s="2">
        <v>0.39</v>
      </c>
      <c r="M14" s="2">
        <v>1.6339999999999999</v>
      </c>
      <c r="N14" s="2">
        <f t="shared" si="1"/>
        <v>1.6345012853470435</v>
      </c>
      <c r="P14" s="1">
        <v>0.35699999999999998</v>
      </c>
      <c r="Q14" s="1">
        <v>1.3720000000000001</v>
      </c>
      <c r="R14" s="2">
        <f t="shared" si="2"/>
        <v>1.3724588688946016</v>
      </c>
    </row>
    <row r="15" spans="1:18" x14ac:dyDescent="0.35">
      <c r="A15" s="22" t="s">
        <v>3</v>
      </c>
      <c r="B15" s="22" t="s">
        <v>12</v>
      </c>
      <c r="D15" s="23">
        <f>'Forshammar-Al2Mg-foitite (2)'!D14</f>
        <v>0.95970329941597765</v>
      </c>
      <c r="F15">
        <f>IF(C$14="Si",J15,(IF(C15="Al",N15,R15)))</f>
        <v>1.64</v>
      </c>
      <c r="H15" s="1">
        <v>0.38900000000000001</v>
      </c>
      <c r="I15" s="1">
        <v>1.6240000000000001</v>
      </c>
      <c r="J15" s="2">
        <f t="shared" si="0"/>
        <v>1.64</v>
      </c>
      <c r="L15" s="2">
        <v>0.39</v>
      </c>
      <c r="M15" s="2">
        <v>1.6339999999999999</v>
      </c>
      <c r="N15" s="2">
        <f t="shared" si="1"/>
        <v>1.6500411311053982</v>
      </c>
      <c r="P15" s="1">
        <v>0.35699999999999998</v>
      </c>
      <c r="Q15" s="1">
        <v>1.3720000000000001</v>
      </c>
      <c r="R15" s="2">
        <f t="shared" si="2"/>
        <v>1.3866838046272494</v>
      </c>
    </row>
    <row r="16" spans="1:18" x14ac:dyDescent="0.35">
      <c r="A16" s="22" t="s">
        <v>3</v>
      </c>
      <c r="B16" s="22" t="s">
        <v>13</v>
      </c>
      <c r="D16" s="23">
        <f>'Forshammar-Al2Mg-foitite (2)'!D15</f>
        <v>1.0459916814346699</v>
      </c>
      <c r="F16">
        <f>IF(C$14="Si",J16,(IF(C16="Al",N16,R16)))</f>
        <v>1.6065084543928752</v>
      </c>
      <c r="H16" s="1">
        <v>0.38900000000000001</v>
      </c>
      <c r="I16" s="1">
        <v>1.6240000000000001</v>
      </c>
      <c r="J16" s="2">
        <f t="shared" si="0"/>
        <v>1.6065084543928752</v>
      </c>
      <c r="L16" s="2">
        <v>0.39</v>
      </c>
      <c r="M16" s="2">
        <v>1.6339999999999999</v>
      </c>
      <c r="N16" s="2">
        <f t="shared" si="1"/>
        <v>1.6164634889800031</v>
      </c>
      <c r="P16" s="1">
        <v>0.35699999999999998</v>
      </c>
      <c r="Q16" s="1">
        <v>1.3720000000000001</v>
      </c>
      <c r="R16" s="2">
        <f t="shared" si="2"/>
        <v>1.3559473476047723</v>
      </c>
    </row>
    <row r="17" spans="1:18" x14ac:dyDescent="0.35">
      <c r="A17" s="22" t="s">
        <v>3</v>
      </c>
      <c r="B17" s="22" t="s">
        <v>14</v>
      </c>
      <c r="D17" s="23">
        <f>'Forshammar-Al2Mg-foitite (2)'!D16</f>
        <v>1.0457455511595801</v>
      </c>
      <c r="F17">
        <f>IF(C$14="Si",J17,(IF(C17="Al",N17,R17)))</f>
        <v>1.6066</v>
      </c>
      <c r="H17" s="1">
        <v>0.38900000000000001</v>
      </c>
      <c r="I17" s="1">
        <v>1.6240000000000001</v>
      </c>
      <c r="J17" s="2">
        <f t="shared" si="0"/>
        <v>1.6066</v>
      </c>
      <c r="L17" s="2">
        <v>0.39</v>
      </c>
      <c r="M17" s="2">
        <v>1.6339999999999999</v>
      </c>
      <c r="N17" s="2">
        <f t="shared" si="1"/>
        <v>1.6165552699228789</v>
      </c>
      <c r="P17" s="1">
        <v>0.35699999999999998</v>
      </c>
      <c r="Q17" s="1">
        <v>1.3720000000000001</v>
      </c>
      <c r="R17" s="2">
        <f t="shared" si="2"/>
        <v>1.3560313624678664</v>
      </c>
    </row>
    <row r="18" spans="1:18" x14ac:dyDescent="0.35">
      <c r="A18" s="22" t="s">
        <v>4</v>
      </c>
      <c r="B18" s="22" t="s">
        <v>11</v>
      </c>
      <c r="C18" t="str">
        <f>'Forshammar-Al2Mg-foitite (2)'!C17</f>
        <v>Si</v>
      </c>
      <c r="D18" s="23">
        <f>'Forshammar-Al2Mg-foitite (2)'!D17</f>
        <v>0.99871547866099941</v>
      </c>
      <c r="F18">
        <f>IF(C$18="Si",J18,(IF(C18="Al",N18,R18)))</f>
        <v>1.6245000000000001</v>
      </c>
      <c r="H18" s="1">
        <v>0.38900000000000001</v>
      </c>
      <c r="I18" s="1">
        <v>1.6240000000000001</v>
      </c>
      <c r="J18" s="2">
        <f t="shared" si="0"/>
        <v>1.6245000000000001</v>
      </c>
      <c r="L18" s="2">
        <v>0.39</v>
      </c>
      <c r="M18" s="2">
        <v>1.6339999999999999</v>
      </c>
      <c r="N18" s="2">
        <f t="shared" si="1"/>
        <v>1.6345012853470435</v>
      </c>
      <c r="P18" s="1">
        <v>0.35699999999999998</v>
      </c>
      <c r="Q18" s="1">
        <v>1.3720000000000001</v>
      </c>
      <c r="R18" s="2">
        <f t="shared" si="2"/>
        <v>1.3724588688946016</v>
      </c>
    </row>
    <row r="19" spans="1:18" x14ac:dyDescent="0.35">
      <c r="A19" s="22" t="s">
        <v>4</v>
      </c>
      <c r="B19" s="22" t="s">
        <v>12</v>
      </c>
      <c r="D19" s="23">
        <f>'Forshammar-Al2Mg-foitite (2)'!D18</f>
        <v>0.95970329941597765</v>
      </c>
      <c r="F19">
        <f>IF(C$18="Si",J19,(IF(C19="Al",N19,R19)))</f>
        <v>1.64</v>
      </c>
      <c r="H19" s="1">
        <v>0.38900000000000001</v>
      </c>
      <c r="I19" s="1">
        <v>1.6240000000000001</v>
      </c>
      <c r="J19" s="2">
        <f t="shared" si="0"/>
        <v>1.64</v>
      </c>
      <c r="L19" s="2">
        <v>0.39</v>
      </c>
      <c r="M19" s="2">
        <v>1.6339999999999999</v>
      </c>
      <c r="N19" s="2">
        <f t="shared" si="1"/>
        <v>1.6500411311053982</v>
      </c>
      <c r="P19" s="1">
        <v>0.35699999999999998</v>
      </c>
      <c r="Q19" s="1">
        <v>1.3720000000000001</v>
      </c>
      <c r="R19" s="2">
        <f t="shared" si="2"/>
        <v>1.3866838046272494</v>
      </c>
    </row>
    <row r="20" spans="1:18" x14ac:dyDescent="0.35">
      <c r="A20" s="22" t="s">
        <v>4</v>
      </c>
      <c r="B20" s="22" t="s">
        <v>13</v>
      </c>
      <c r="D20" s="23">
        <f>'Forshammar-Al2Mg-foitite (2)'!D19</f>
        <v>1.0459916814346699</v>
      </c>
      <c r="F20">
        <f>IF(C$18="Si",J20,(IF(C20="Al",N20,R20)))</f>
        <v>1.6065084543928752</v>
      </c>
      <c r="H20" s="1">
        <v>0.38900000000000001</v>
      </c>
      <c r="I20" s="1">
        <v>1.6240000000000001</v>
      </c>
      <c r="J20" s="2">
        <f t="shared" si="0"/>
        <v>1.6065084543928752</v>
      </c>
      <c r="L20" s="2">
        <v>0.39</v>
      </c>
      <c r="M20" s="2">
        <v>1.6339999999999999</v>
      </c>
      <c r="N20" s="2">
        <f t="shared" si="1"/>
        <v>1.6164634889800031</v>
      </c>
      <c r="P20" s="1">
        <v>0.35699999999999998</v>
      </c>
      <c r="Q20" s="1">
        <v>1.3720000000000001</v>
      </c>
      <c r="R20" s="2">
        <f t="shared" si="2"/>
        <v>1.3559473476047723</v>
      </c>
    </row>
    <row r="21" spans="1:18" x14ac:dyDescent="0.35">
      <c r="A21" s="22" t="s">
        <v>4</v>
      </c>
      <c r="B21" s="22" t="s">
        <v>14</v>
      </c>
      <c r="D21" s="23">
        <f>'Forshammar-Al2Mg-foitite (2)'!D20</f>
        <v>1.0457455511595801</v>
      </c>
      <c r="F21">
        <f>IF(C$18="Si",J21,(IF(C21="Al",N21,R21)))</f>
        <v>1.6066</v>
      </c>
      <c r="H21" s="1">
        <v>0.38900000000000001</v>
      </c>
      <c r="I21" s="1">
        <v>1.6240000000000001</v>
      </c>
      <c r="J21" s="2">
        <f t="shared" si="0"/>
        <v>1.6066</v>
      </c>
      <c r="L21" s="2">
        <v>0.39</v>
      </c>
      <c r="M21" s="2">
        <v>1.6339999999999999</v>
      </c>
      <c r="N21" s="2">
        <f t="shared" si="1"/>
        <v>1.6165552699228789</v>
      </c>
      <c r="P21" s="1">
        <v>0.35699999999999998</v>
      </c>
      <c r="Q21" s="1">
        <v>1.3720000000000001</v>
      </c>
      <c r="R21" s="2">
        <f t="shared" si="2"/>
        <v>1.3560313624678664</v>
      </c>
    </row>
    <row r="22" spans="1:18" x14ac:dyDescent="0.35">
      <c r="A22" s="22" t="s">
        <v>5</v>
      </c>
      <c r="B22" s="22" t="s">
        <v>11</v>
      </c>
      <c r="C22" t="str">
        <f>'Forshammar-Al2Mg-foitite (2)'!C21</f>
        <v>Si</v>
      </c>
      <c r="D22" s="23">
        <f>'Forshammar-Al2Mg-foitite (2)'!D21</f>
        <v>0.99871547866099941</v>
      </c>
      <c r="F22">
        <f>IF(C$22="Si",J22,(IF(C22="Al",N22,R22)))</f>
        <v>1.6245000000000001</v>
      </c>
      <c r="H22" s="1">
        <v>0.38900000000000001</v>
      </c>
      <c r="I22" s="1">
        <v>1.6240000000000001</v>
      </c>
      <c r="J22" s="2">
        <f t="shared" si="0"/>
        <v>1.6245000000000001</v>
      </c>
      <c r="L22" s="2">
        <v>0.39</v>
      </c>
      <c r="M22" s="2">
        <v>1.6339999999999999</v>
      </c>
      <c r="N22" s="2">
        <f t="shared" si="1"/>
        <v>1.6345012853470435</v>
      </c>
      <c r="P22" s="1">
        <v>0.35699999999999998</v>
      </c>
      <c r="Q22" s="1">
        <v>1.3720000000000001</v>
      </c>
      <c r="R22" s="2">
        <f t="shared" si="2"/>
        <v>1.3724588688946016</v>
      </c>
    </row>
    <row r="23" spans="1:18" x14ac:dyDescent="0.35">
      <c r="A23" s="22" t="s">
        <v>5</v>
      </c>
      <c r="B23" s="22" t="s">
        <v>12</v>
      </c>
      <c r="D23" s="23">
        <f>'Forshammar-Al2Mg-foitite (2)'!D22</f>
        <v>0.95970329941597765</v>
      </c>
      <c r="F23">
        <f>IF(C$22="Si",J23,(IF(C23="Al",N23,R23)))</f>
        <v>1.64</v>
      </c>
      <c r="H23" s="1">
        <v>0.38900000000000001</v>
      </c>
      <c r="I23" s="1">
        <v>1.6240000000000001</v>
      </c>
      <c r="J23" s="2">
        <f t="shared" si="0"/>
        <v>1.64</v>
      </c>
      <c r="L23" s="2">
        <v>0.39</v>
      </c>
      <c r="M23" s="2">
        <v>1.6339999999999999</v>
      </c>
      <c r="N23" s="2">
        <f t="shared" si="1"/>
        <v>1.6500411311053982</v>
      </c>
      <c r="P23" s="1">
        <v>0.35699999999999998</v>
      </c>
      <c r="Q23" s="1">
        <v>1.3720000000000001</v>
      </c>
      <c r="R23" s="2">
        <f t="shared" si="2"/>
        <v>1.3866838046272494</v>
      </c>
    </row>
    <row r="24" spans="1:18" x14ac:dyDescent="0.35">
      <c r="A24" s="22" t="s">
        <v>5</v>
      </c>
      <c r="B24" s="22" t="s">
        <v>13</v>
      </c>
      <c r="D24" s="23">
        <f>'Forshammar-Al2Mg-foitite (2)'!D23</f>
        <v>1.0459916814346699</v>
      </c>
      <c r="F24">
        <f>IF(C$22="Si",J24,(IF(C24="Al",N24,R24)))</f>
        <v>1.6065084543928752</v>
      </c>
      <c r="H24" s="1">
        <v>0.38900000000000001</v>
      </c>
      <c r="I24" s="1">
        <v>1.6240000000000001</v>
      </c>
      <c r="J24" s="2">
        <f t="shared" si="0"/>
        <v>1.6065084543928752</v>
      </c>
      <c r="L24" s="2">
        <v>0.39</v>
      </c>
      <c r="M24" s="2">
        <v>1.6339999999999999</v>
      </c>
      <c r="N24" s="2">
        <f t="shared" si="1"/>
        <v>1.6164634889800031</v>
      </c>
      <c r="P24" s="1">
        <v>0.35699999999999998</v>
      </c>
      <c r="Q24" s="1">
        <v>1.3720000000000001</v>
      </c>
      <c r="R24" s="2">
        <f t="shared" si="2"/>
        <v>1.3559473476047723</v>
      </c>
    </row>
    <row r="25" spans="1:18" x14ac:dyDescent="0.35">
      <c r="A25" s="22" t="s">
        <v>5</v>
      </c>
      <c r="B25" s="22" t="s">
        <v>14</v>
      </c>
      <c r="D25" s="23">
        <f>'Forshammar-Al2Mg-foitite (2)'!D24</f>
        <v>1.0457455511595801</v>
      </c>
      <c r="F25">
        <f>IF(C$22="Si",J25,(IF(C25="Al",N25,R25)))</f>
        <v>1.6066</v>
      </c>
      <c r="H25" s="1">
        <v>0.38900000000000001</v>
      </c>
      <c r="I25" s="1">
        <v>1.6240000000000001</v>
      </c>
      <c r="J25" s="2">
        <f t="shared" si="0"/>
        <v>1.6066</v>
      </c>
      <c r="L25" s="2">
        <v>0.39</v>
      </c>
      <c r="M25" s="2">
        <v>1.6339999999999999</v>
      </c>
      <c r="N25" s="2">
        <f t="shared" si="1"/>
        <v>1.6165552699228789</v>
      </c>
      <c r="P25" s="1">
        <v>0.35699999999999998</v>
      </c>
      <c r="Q25" s="1">
        <v>1.3720000000000001</v>
      </c>
      <c r="R25" s="2">
        <f t="shared" si="2"/>
        <v>1.3560313624678664</v>
      </c>
    </row>
    <row r="26" spans="1:18" x14ac:dyDescent="0.35">
      <c r="A26" s="22"/>
      <c r="B26" s="22"/>
      <c r="D26" s="23"/>
      <c r="J26" t="s">
        <v>44</v>
      </c>
    </row>
    <row r="27" spans="1:18" x14ac:dyDescent="0.35">
      <c r="A27" s="1" t="s">
        <v>30</v>
      </c>
      <c r="B27" s="1" t="s">
        <v>10</v>
      </c>
      <c r="C27" t="str">
        <f>'Forshammar-Al2Mg-foitite (2)'!C25</f>
        <v>B</v>
      </c>
      <c r="D27" s="23">
        <f>'Forshammar-Al2Mg-foitite (2)'!D25</f>
        <v>1.0199487502095992</v>
      </c>
      <c r="F27">
        <f>J27</f>
        <v>1.3649483999325513</v>
      </c>
      <c r="H27" s="1">
        <v>0.35699999999999998</v>
      </c>
      <c r="I27" s="1">
        <v>1.3720000000000001</v>
      </c>
      <c r="J27" s="2">
        <f>I27-(H27*LN(D27))</f>
        <v>1.3649483999325513</v>
      </c>
    </row>
    <row r="28" spans="1:18" x14ac:dyDescent="0.35">
      <c r="A28" s="1" t="s">
        <v>30</v>
      </c>
      <c r="B28" s="1" t="s">
        <v>31</v>
      </c>
      <c r="D28" s="23">
        <f>'Forshammar-Al2Mg-foitite (2)'!D26</f>
        <v>0.97866231206463161</v>
      </c>
      <c r="F28">
        <f t="shared" ref="F28:F44" si="3">J28</f>
        <v>1.3796999999999999</v>
      </c>
      <c r="H28" s="1">
        <v>0.35699999999999998</v>
      </c>
      <c r="I28" s="1">
        <v>1.3720000000000001</v>
      </c>
      <c r="J28" s="2">
        <f t="shared" ref="J28:J44" si="4">I28-(H28*LN(D28))</f>
        <v>1.3796999999999999</v>
      </c>
    </row>
    <row r="29" spans="1:18" x14ac:dyDescent="0.35">
      <c r="A29" s="1" t="s">
        <v>30</v>
      </c>
      <c r="B29" s="1" t="s">
        <v>31</v>
      </c>
      <c r="D29" s="23">
        <f>'Forshammar-Al2Mg-foitite (2)'!D27</f>
        <v>0.97866231206463161</v>
      </c>
      <c r="F29">
        <f t="shared" si="3"/>
        <v>1.3796999999999999</v>
      </c>
      <c r="H29" s="1">
        <v>0.35699999999999998</v>
      </c>
      <c r="I29" s="1">
        <v>1.3720000000000001</v>
      </c>
      <c r="J29" s="2">
        <f t="shared" si="4"/>
        <v>1.3796999999999999</v>
      </c>
    </row>
    <row r="30" spans="1:18" x14ac:dyDescent="0.35">
      <c r="A30" s="1" t="s">
        <v>47</v>
      </c>
      <c r="B30" s="1" t="s">
        <v>10</v>
      </c>
      <c r="C30" t="str">
        <f>'Forshammar-Al2Mg-foitite (2)'!C28</f>
        <v>B</v>
      </c>
      <c r="D30" s="23">
        <f>'Forshammar-Al2Mg-foitite (2)'!D28</f>
        <v>1.0199487502095992</v>
      </c>
      <c r="F30">
        <f t="shared" si="3"/>
        <v>1.3649483999325513</v>
      </c>
      <c r="H30" s="1">
        <v>0.35699999999999998</v>
      </c>
      <c r="I30" s="1">
        <v>1.3720000000000001</v>
      </c>
      <c r="J30" s="2">
        <f t="shared" si="4"/>
        <v>1.3649483999325513</v>
      </c>
    </row>
    <row r="31" spans="1:18" x14ac:dyDescent="0.35">
      <c r="A31" s="1" t="s">
        <v>47</v>
      </c>
      <c r="B31" s="1" t="s">
        <v>31</v>
      </c>
      <c r="D31" s="23">
        <f>'Forshammar-Al2Mg-foitite (2)'!D29</f>
        <v>0.97866231206463161</v>
      </c>
      <c r="F31">
        <f t="shared" si="3"/>
        <v>1.3796999999999999</v>
      </c>
      <c r="H31" s="1">
        <v>0.35699999999999998</v>
      </c>
      <c r="I31" s="1">
        <v>1.3720000000000001</v>
      </c>
      <c r="J31" s="2">
        <f t="shared" si="4"/>
        <v>1.3796999999999999</v>
      </c>
    </row>
    <row r="32" spans="1:18" x14ac:dyDescent="0.35">
      <c r="A32" s="1" t="s">
        <v>47</v>
      </c>
      <c r="B32" s="1" t="s">
        <v>31</v>
      </c>
      <c r="D32" s="23">
        <f>'Forshammar-Al2Mg-foitite (2)'!D30</f>
        <v>0.97866231206463161</v>
      </c>
      <c r="F32">
        <f t="shared" si="3"/>
        <v>1.3796999999999999</v>
      </c>
      <c r="H32" s="1">
        <v>0.35699999999999998</v>
      </c>
      <c r="I32" s="1">
        <v>1.3720000000000001</v>
      </c>
      <c r="J32" s="2">
        <f t="shared" si="4"/>
        <v>1.3796999999999999</v>
      </c>
    </row>
    <row r="33" spans="1:14" x14ac:dyDescent="0.35">
      <c r="A33" s="1" t="s">
        <v>52</v>
      </c>
      <c r="B33" s="1" t="s">
        <v>10</v>
      </c>
      <c r="C33" t="str">
        <f>'Forshammar-Al2Mg-foitite (2)'!C31</f>
        <v>B</v>
      </c>
      <c r="D33" s="23">
        <f>'Forshammar-Al2Mg-foitite (2)'!D31</f>
        <v>1.0199487502095992</v>
      </c>
      <c r="F33">
        <f t="shared" si="3"/>
        <v>1.3649483999325513</v>
      </c>
      <c r="H33" s="1">
        <v>0.35699999999999998</v>
      </c>
      <c r="I33" s="1">
        <v>1.3720000000000001</v>
      </c>
      <c r="J33" s="2">
        <f t="shared" si="4"/>
        <v>1.3649483999325513</v>
      </c>
    </row>
    <row r="34" spans="1:14" x14ac:dyDescent="0.35">
      <c r="A34" s="1" t="s">
        <v>52</v>
      </c>
      <c r="B34" s="1" t="s">
        <v>31</v>
      </c>
      <c r="D34" s="23">
        <f>'Forshammar-Al2Mg-foitite (2)'!D32</f>
        <v>0.97866231206463161</v>
      </c>
      <c r="F34">
        <f t="shared" si="3"/>
        <v>1.3796999999999999</v>
      </c>
      <c r="H34" s="1">
        <v>0.35699999999999998</v>
      </c>
      <c r="I34" s="1">
        <v>1.3720000000000001</v>
      </c>
      <c r="J34" s="2">
        <f t="shared" si="4"/>
        <v>1.3796999999999999</v>
      </c>
    </row>
    <row r="35" spans="1:14" x14ac:dyDescent="0.35">
      <c r="A35" s="1" t="s">
        <v>52</v>
      </c>
      <c r="B35" s="1" t="s">
        <v>31</v>
      </c>
      <c r="D35" s="23">
        <f>'Forshammar-Al2Mg-foitite (2)'!D33</f>
        <v>0.97866231206463161</v>
      </c>
      <c r="F35">
        <f t="shared" si="3"/>
        <v>1.3796999999999999</v>
      </c>
      <c r="H35" s="1">
        <v>0.35699999999999998</v>
      </c>
      <c r="I35" s="1">
        <v>1.3720000000000001</v>
      </c>
      <c r="J35" s="2">
        <f t="shared" si="4"/>
        <v>1.3796999999999999</v>
      </c>
    </row>
    <row r="36" spans="1:14" x14ac:dyDescent="0.35">
      <c r="A36" s="1" t="s">
        <v>74</v>
      </c>
      <c r="B36" s="1" t="s">
        <v>10</v>
      </c>
      <c r="C36" t="str">
        <f>'Forshammar-Al2Mg-foitite (2)'!C34</f>
        <v>B</v>
      </c>
      <c r="D36" s="23">
        <f>'Forshammar-Al2Mg-foitite (2)'!D34</f>
        <v>1.0199487502095992</v>
      </c>
      <c r="F36">
        <f t="shared" si="3"/>
        <v>1.3649483999325513</v>
      </c>
      <c r="H36" s="1">
        <v>0.35699999999999998</v>
      </c>
      <c r="I36" s="1">
        <v>1.3720000000000001</v>
      </c>
      <c r="J36" s="2">
        <f t="shared" si="4"/>
        <v>1.3649483999325513</v>
      </c>
    </row>
    <row r="37" spans="1:14" x14ac:dyDescent="0.35">
      <c r="A37" s="1" t="s">
        <v>74</v>
      </c>
      <c r="B37" s="1" t="s">
        <v>31</v>
      </c>
      <c r="D37" s="23">
        <f>'Forshammar-Al2Mg-foitite (2)'!D35</f>
        <v>0.97866231206463161</v>
      </c>
      <c r="F37">
        <f t="shared" si="3"/>
        <v>1.3796999999999999</v>
      </c>
      <c r="H37" s="1">
        <v>0.35699999999999998</v>
      </c>
      <c r="I37" s="1">
        <v>1.3720000000000001</v>
      </c>
      <c r="J37" s="2">
        <f t="shared" si="4"/>
        <v>1.3796999999999999</v>
      </c>
    </row>
    <row r="38" spans="1:14" x14ac:dyDescent="0.35">
      <c r="A38" s="1" t="s">
        <v>74</v>
      </c>
      <c r="B38" s="1" t="s">
        <v>31</v>
      </c>
      <c r="D38" s="23">
        <f>'Forshammar-Al2Mg-foitite (2)'!D36</f>
        <v>0.97866231206463161</v>
      </c>
      <c r="F38">
        <f t="shared" si="3"/>
        <v>1.3796999999999999</v>
      </c>
      <c r="H38" s="1">
        <v>0.35699999999999998</v>
      </c>
      <c r="I38" s="1">
        <v>1.3720000000000001</v>
      </c>
      <c r="J38" s="2">
        <f t="shared" si="4"/>
        <v>1.3796999999999999</v>
      </c>
    </row>
    <row r="39" spans="1:14" x14ac:dyDescent="0.35">
      <c r="A39" s="1" t="s">
        <v>75</v>
      </c>
      <c r="B39" s="1" t="s">
        <v>10</v>
      </c>
      <c r="C39" t="str">
        <f>'Forshammar-Al2Mg-foitite (2)'!C37</f>
        <v>B</v>
      </c>
      <c r="D39" s="23">
        <f>'Forshammar-Al2Mg-foitite (2)'!D37</f>
        <v>1.0199487502095992</v>
      </c>
      <c r="F39">
        <f t="shared" si="3"/>
        <v>1.3649483999325513</v>
      </c>
      <c r="H39" s="1">
        <v>0.35699999999999998</v>
      </c>
      <c r="I39" s="1">
        <v>1.3720000000000001</v>
      </c>
      <c r="J39" s="2">
        <f t="shared" si="4"/>
        <v>1.3649483999325513</v>
      </c>
    </row>
    <row r="40" spans="1:14" x14ac:dyDescent="0.35">
      <c r="A40" s="1" t="s">
        <v>75</v>
      </c>
      <c r="B40" s="1" t="s">
        <v>31</v>
      </c>
      <c r="D40" s="23">
        <f>'Forshammar-Al2Mg-foitite (2)'!D38</f>
        <v>0.97866231206463161</v>
      </c>
      <c r="F40">
        <f t="shared" si="3"/>
        <v>1.3796999999999999</v>
      </c>
      <c r="H40" s="1">
        <v>0.35699999999999998</v>
      </c>
      <c r="I40" s="1">
        <v>1.3720000000000001</v>
      </c>
      <c r="J40" s="2">
        <f t="shared" si="4"/>
        <v>1.3796999999999999</v>
      </c>
    </row>
    <row r="41" spans="1:14" x14ac:dyDescent="0.35">
      <c r="A41" s="1" t="s">
        <v>75</v>
      </c>
      <c r="B41" s="1" t="s">
        <v>31</v>
      </c>
      <c r="D41" s="23">
        <f>'Forshammar-Al2Mg-foitite (2)'!D39</f>
        <v>0.97866231206463161</v>
      </c>
      <c r="F41">
        <f t="shared" si="3"/>
        <v>1.3796999999999999</v>
      </c>
      <c r="H41" s="1">
        <v>0.35699999999999998</v>
      </c>
      <c r="I41" s="1">
        <v>1.3720000000000001</v>
      </c>
      <c r="J41" s="2">
        <f t="shared" si="4"/>
        <v>1.3796999999999999</v>
      </c>
    </row>
    <row r="42" spans="1:14" x14ac:dyDescent="0.35">
      <c r="A42" s="1" t="s">
        <v>76</v>
      </c>
      <c r="B42" s="1" t="s">
        <v>10</v>
      </c>
      <c r="C42" t="str">
        <f>'Forshammar-Al2Mg-foitite (2)'!C40</f>
        <v>B</v>
      </c>
      <c r="D42" s="23">
        <f>'Forshammar-Al2Mg-foitite (2)'!D40</f>
        <v>1.0199487502095992</v>
      </c>
      <c r="F42">
        <f t="shared" si="3"/>
        <v>1.3649483999325513</v>
      </c>
      <c r="H42" s="1">
        <v>0.35699999999999998</v>
      </c>
      <c r="I42" s="1">
        <v>1.3720000000000001</v>
      </c>
      <c r="J42" s="2">
        <f t="shared" si="4"/>
        <v>1.3649483999325513</v>
      </c>
    </row>
    <row r="43" spans="1:14" x14ac:dyDescent="0.35">
      <c r="A43" s="1" t="s">
        <v>76</v>
      </c>
      <c r="B43" s="1" t="s">
        <v>31</v>
      </c>
      <c r="D43" s="23">
        <f>'Forshammar-Al2Mg-foitite (2)'!D41</f>
        <v>0.97866231206463161</v>
      </c>
      <c r="F43">
        <f t="shared" si="3"/>
        <v>1.3796999999999999</v>
      </c>
      <c r="H43" s="1">
        <v>0.35699999999999998</v>
      </c>
      <c r="I43" s="1">
        <v>1.3720000000000001</v>
      </c>
      <c r="J43" s="2">
        <f t="shared" si="4"/>
        <v>1.3796999999999999</v>
      </c>
    </row>
    <row r="44" spans="1:14" x14ac:dyDescent="0.35">
      <c r="A44" s="1" t="s">
        <v>76</v>
      </c>
      <c r="B44" s="1" t="s">
        <v>31</v>
      </c>
      <c r="D44" s="23">
        <f>'Forshammar-Al2Mg-foitite (2)'!D42</f>
        <v>0.97866231206463161</v>
      </c>
      <c r="F44">
        <f t="shared" si="3"/>
        <v>1.3796999999999999</v>
      </c>
      <c r="H44" s="1">
        <v>0.35699999999999998</v>
      </c>
      <c r="I44" s="1">
        <v>1.3720000000000001</v>
      </c>
      <c r="J44" s="2">
        <f t="shared" si="4"/>
        <v>1.3796999999999999</v>
      </c>
    </row>
    <row r="45" spans="1:14" x14ac:dyDescent="0.35">
      <c r="A45" s="1"/>
      <c r="B45" s="1"/>
      <c r="D45" s="23"/>
      <c r="J45" t="s">
        <v>27</v>
      </c>
      <c r="N45" t="s">
        <v>28</v>
      </c>
    </row>
    <row r="46" spans="1:14" x14ac:dyDescent="0.35">
      <c r="A46" s="25" t="s">
        <v>53</v>
      </c>
      <c r="B46" s="25" t="s">
        <v>16</v>
      </c>
      <c r="C46" t="str">
        <f>'Forshammar-Al2Mg-foitite (2)'!C43</f>
        <v>Al</v>
      </c>
      <c r="D46" s="23">
        <f>'Forshammar-Al2Mg-foitite (2)'!D43</f>
        <v>0.43821748477161149</v>
      </c>
      <c r="F46">
        <f>IF(C$46="Al",J46,N46)</f>
        <v>1.9557655809940182</v>
      </c>
      <c r="H46" s="2">
        <v>0.39</v>
      </c>
      <c r="I46" s="2">
        <v>1.6339999999999999</v>
      </c>
      <c r="J46" s="2">
        <f>I46-(H46*LN(D46))</f>
        <v>1.9557655809940182</v>
      </c>
      <c r="L46">
        <v>0.443</v>
      </c>
      <c r="M46">
        <v>1.6080000000000001</v>
      </c>
      <c r="N46" s="2">
        <f>M46-(L46*LN(D46))</f>
        <v>1.9734926984111545</v>
      </c>
    </row>
    <row r="47" spans="1:14" x14ac:dyDescent="0.35">
      <c r="A47" s="25" t="s">
        <v>53</v>
      </c>
      <c r="B47" s="25" t="s">
        <v>13</v>
      </c>
      <c r="D47" s="23">
        <f>'Forshammar-Al2Mg-foitite (2)'!D44</f>
        <v>0.56530426073901929</v>
      </c>
      <c r="F47">
        <f t="shared" ref="F47:F51" si="5">IF(C$46="Al",J47,N47)</f>
        <v>1.8564525594981183</v>
      </c>
      <c r="H47" s="2">
        <v>0.39</v>
      </c>
      <c r="I47" s="2">
        <v>1.6339999999999999</v>
      </c>
      <c r="J47" s="2">
        <f t="shared" ref="J47:J110" si="6">I47-(H47*LN(D47))</f>
        <v>1.8564525594981183</v>
      </c>
      <c r="L47">
        <v>0.443</v>
      </c>
      <c r="M47">
        <v>1.6080000000000001</v>
      </c>
      <c r="N47" s="2">
        <f t="shared" ref="N47:N110" si="7">M47-(L47*LN(D47))</f>
        <v>1.8606832919427347</v>
      </c>
    </row>
    <row r="48" spans="1:14" x14ac:dyDescent="0.35">
      <c r="A48" s="25" t="s">
        <v>53</v>
      </c>
      <c r="B48" s="25" t="s">
        <v>14</v>
      </c>
      <c r="D48" s="23">
        <f>'Forshammar-Al2Mg-foitite (2)'!D45</f>
        <v>0.54854280279231549</v>
      </c>
      <c r="F48">
        <f t="shared" si="5"/>
        <v>1.8681910868285567</v>
      </c>
      <c r="H48" s="2">
        <v>0.39</v>
      </c>
      <c r="I48" s="2">
        <v>1.6339999999999999</v>
      </c>
      <c r="J48" s="2">
        <f t="shared" si="6"/>
        <v>1.8681910868285567</v>
      </c>
      <c r="L48">
        <v>0.443</v>
      </c>
      <c r="M48">
        <v>1.6080000000000001</v>
      </c>
      <c r="N48" s="2">
        <f t="shared" si="7"/>
        <v>1.8740170550385915</v>
      </c>
    </row>
    <row r="49" spans="1:14" x14ac:dyDescent="0.35">
      <c r="A49" s="25" t="s">
        <v>53</v>
      </c>
      <c r="B49" s="25" t="s">
        <v>48</v>
      </c>
      <c r="D49" s="23">
        <f>'Forshammar-Al2Mg-foitite (2)'!D46</f>
        <v>0.47874505158163877</v>
      </c>
      <c r="F49">
        <f t="shared" si="5"/>
        <v>1.9212689591184149</v>
      </c>
      <c r="H49" s="2">
        <v>0.39</v>
      </c>
      <c r="I49" s="2">
        <v>1.6339999999999999</v>
      </c>
      <c r="J49" s="2">
        <f t="shared" si="6"/>
        <v>1.9212689591184149</v>
      </c>
      <c r="L49">
        <v>0.443</v>
      </c>
      <c r="M49">
        <v>1.6080000000000001</v>
      </c>
      <c r="N49" s="2">
        <f t="shared" si="7"/>
        <v>1.9343080740755332</v>
      </c>
    </row>
    <row r="50" spans="1:14" x14ac:dyDescent="0.35">
      <c r="A50" s="25" t="s">
        <v>53</v>
      </c>
      <c r="B50" s="25" t="s">
        <v>31</v>
      </c>
      <c r="D50" s="23">
        <f>'Forshammar-Al2Mg-foitite (2)'!D47</f>
        <v>0.55706713537137553</v>
      </c>
      <c r="F50">
        <f t="shared" si="5"/>
        <v>1.8621771112510455</v>
      </c>
      <c r="H50" s="2">
        <v>0.39</v>
      </c>
      <c r="I50" s="2">
        <v>1.6339999999999999</v>
      </c>
      <c r="J50" s="2">
        <f t="shared" si="6"/>
        <v>1.8621771112510455</v>
      </c>
      <c r="L50">
        <v>0.443</v>
      </c>
      <c r="M50">
        <v>1.6080000000000001</v>
      </c>
      <c r="N50" s="2">
        <f t="shared" si="7"/>
        <v>1.8671857956005469</v>
      </c>
    </row>
    <row r="51" spans="1:14" x14ac:dyDescent="0.35">
      <c r="A51" s="25" t="s">
        <v>53</v>
      </c>
      <c r="B51" s="25" t="s">
        <v>49</v>
      </c>
      <c r="D51" s="23">
        <f>'Forshammar-Al2Mg-foitite (2)'!D48</f>
        <v>0.51857940615180453</v>
      </c>
      <c r="F51">
        <f t="shared" si="5"/>
        <v>1.8900982256818981</v>
      </c>
      <c r="H51" s="2">
        <v>0.39</v>
      </c>
      <c r="I51" s="2">
        <v>1.6339999999999999</v>
      </c>
      <c r="J51" s="2">
        <f t="shared" si="6"/>
        <v>1.8900982256818981</v>
      </c>
      <c r="L51">
        <v>0.443</v>
      </c>
      <c r="M51">
        <v>1.6080000000000001</v>
      </c>
      <c r="N51" s="2">
        <f t="shared" si="7"/>
        <v>1.8989013178899512</v>
      </c>
    </row>
    <row r="52" spans="1:14" x14ac:dyDescent="0.35">
      <c r="A52" s="25" t="s">
        <v>54</v>
      </c>
      <c r="B52" s="25" t="s">
        <v>16</v>
      </c>
      <c r="C52" t="str">
        <f>'Forshammar-Al2Mg-foitite (2)'!C49</f>
        <v>Mg</v>
      </c>
      <c r="D52" s="23">
        <f>'Forshammar-Al2Mg-foitite (2)'!D49</f>
        <v>0.29392208015414761</v>
      </c>
      <c r="F52">
        <f t="shared" ref="F52:F57" si="8">IF(C$52="Al",J52,N52)</f>
        <v>2.1504271770553269</v>
      </c>
      <c r="H52" s="2">
        <v>0.39</v>
      </c>
      <c r="I52" s="2">
        <v>1.6339999999999999</v>
      </c>
      <c r="J52" s="2">
        <f t="shared" si="6"/>
        <v>2.1115318263015292</v>
      </c>
      <c r="L52">
        <v>0.443</v>
      </c>
      <c r="M52">
        <v>1.6080000000000001</v>
      </c>
      <c r="N52" s="2">
        <f t="shared" si="7"/>
        <v>2.1504271770553269</v>
      </c>
    </row>
    <row r="53" spans="1:14" x14ac:dyDescent="0.35">
      <c r="A53" s="25" t="s">
        <v>54</v>
      </c>
      <c r="B53" s="25" t="s">
        <v>13</v>
      </c>
      <c r="D53" s="23">
        <f>'Forshammar-Al2Mg-foitite (2)'!D50</f>
        <v>0.37536529266073815</v>
      </c>
      <c r="F53">
        <f t="shared" si="8"/>
        <v>2.0420760367320723</v>
      </c>
      <c r="H53" s="2">
        <v>0.39</v>
      </c>
      <c r="I53" s="2">
        <v>1.6339999999999999</v>
      </c>
      <c r="J53" s="2">
        <f t="shared" si="6"/>
        <v>2.0161436892223659</v>
      </c>
      <c r="L53">
        <v>0.443</v>
      </c>
      <c r="M53">
        <v>1.6080000000000001</v>
      </c>
      <c r="N53" s="2">
        <f t="shared" si="7"/>
        <v>2.0420760367320723</v>
      </c>
    </row>
    <row r="54" spans="1:14" x14ac:dyDescent="0.35">
      <c r="A54" s="25" t="s">
        <v>54</v>
      </c>
      <c r="B54" s="25" t="s">
        <v>14</v>
      </c>
      <c r="D54" s="23">
        <f>'Forshammar-Al2Mg-foitite (2)'!D51</f>
        <v>0.36465838380316945</v>
      </c>
      <c r="F54">
        <f t="shared" si="8"/>
        <v>2.0548958742115433</v>
      </c>
      <c r="H54" s="2">
        <v>0.39</v>
      </c>
      <c r="I54" s="2">
        <v>1.6339999999999999</v>
      </c>
      <c r="J54" s="2">
        <f t="shared" si="6"/>
        <v>2.0274297763939093</v>
      </c>
      <c r="L54">
        <v>0.443</v>
      </c>
      <c r="M54">
        <v>1.6080000000000001</v>
      </c>
      <c r="N54" s="2">
        <f t="shared" si="7"/>
        <v>2.0548958742115433</v>
      </c>
    </row>
    <row r="55" spans="1:14" x14ac:dyDescent="0.35">
      <c r="A55" s="25" t="s">
        <v>54</v>
      </c>
      <c r="B55" s="25" t="s">
        <v>48</v>
      </c>
      <c r="D55" s="23">
        <f>'Forshammar-Al2Mg-foitite (2)'!D52</f>
        <v>0.31996298202151713</v>
      </c>
      <c r="F55">
        <f t="shared" si="8"/>
        <v>2.1128206371807798</v>
      </c>
      <c r="H55" s="2">
        <v>0.39</v>
      </c>
      <c r="I55" s="2">
        <v>1.6339999999999999</v>
      </c>
      <c r="J55" s="2">
        <f t="shared" si="6"/>
        <v>2.0784244887144561</v>
      </c>
      <c r="L55">
        <v>0.443</v>
      </c>
      <c r="M55">
        <v>1.6080000000000001</v>
      </c>
      <c r="N55" s="2">
        <f t="shared" si="7"/>
        <v>2.1128206371807798</v>
      </c>
    </row>
    <row r="56" spans="1:14" x14ac:dyDescent="0.35">
      <c r="A56" s="25" t="s">
        <v>54</v>
      </c>
      <c r="B56" s="25" t="s">
        <v>31</v>
      </c>
      <c r="D56" s="23">
        <f>'Forshammar-Al2Mg-foitite (2)'!D53</f>
        <v>0.37010478236927447</v>
      </c>
      <c r="F56">
        <f t="shared" si="8"/>
        <v>2.0483283192046864</v>
      </c>
      <c r="H56" s="2">
        <v>0.39</v>
      </c>
      <c r="I56" s="2">
        <v>1.6339999999999999</v>
      </c>
      <c r="J56" s="2">
        <f t="shared" si="6"/>
        <v>2.0216479559589788</v>
      </c>
      <c r="L56">
        <v>0.443</v>
      </c>
      <c r="M56">
        <v>1.6080000000000001</v>
      </c>
      <c r="N56" s="2">
        <f t="shared" si="7"/>
        <v>2.0483283192046864</v>
      </c>
    </row>
    <row r="57" spans="1:14" x14ac:dyDescent="0.35">
      <c r="A57" s="25" t="s">
        <v>54</v>
      </c>
      <c r="B57" s="25" t="s">
        <v>49</v>
      </c>
      <c r="D57" s="23">
        <f>'Forshammar-Al2Mg-foitite (2)'!D54</f>
        <v>0.34549353305859437</v>
      </c>
      <c r="F57">
        <f t="shared" si="8"/>
        <v>2.0788121396360668</v>
      </c>
      <c r="H57" s="2">
        <v>0.39</v>
      </c>
      <c r="I57" s="2">
        <v>1.6339999999999999</v>
      </c>
      <c r="J57" s="2">
        <f t="shared" si="6"/>
        <v>2.0484847278963114</v>
      </c>
      <c r="L57">
        <v>0.443</v>
      </c>
      <c r="M57">
        <v>1.6080000000000001</v>
      </c>
      <c r="N57" s="2">
        <f t="shared" si="7"/>
        <v>2.0788121396360668</v>
      </c>
    </row>
    <row r="58" spans="1:14" x14ac:dyDescent="0.35">
      <c r="A58" s="25" t="s">
        <v>55</v>
      </c>
      <c r="B58" s="25" t="s">
        <v>16</v>
      </c>
      <c r="C58" t="str">
        <f>'Forshammar-Al2Mg-foitite (2)'!C55</f>
        <v>Al</v>
      </c>
      <c r="D58" s="23">
        <f>'Forshammar-Al2Mg-foitite (2)'!D55</f>
        <v>0.43821748477161149</v>
      </c>
      <c r="F58">
        <f t="shared" ref="F58:F63" si="9">IF(C$58="Al",J58,N58)</f>
        <v>1.9557655809940182</v>
      </c>
      <c r="H58" s="2">
        <v>0.39</v>
      </c>
      <c r="I58" s="2">
        <v>1.6339999999999999</v>
      </c>
      <c r="J58" s="2">
        <f t="shared" si="6"/>
        <v>1.9557655809940182</v>
      </c>
      <c r="L58">
        <v>0.443</v>
      </c>
      <c r="M58">
        <v>1.6080000000000001</v>
      </c>
      <c r="N58" s="2">
        <f t="shared" si="7"/>
        <v>1.9734926984111545</v>
      </c>
    </row>
    <row r="59" spans="1:14" x14ac:dyDescent="0.35">
      <c r="A59" s="25" t="s">
        <v>55</v>
      </c>
      <c r="B59" s="25" t="s">
        <v>13</v>
      </c>
      <c r="D59" s="23">
        <f>'Forshammar-Al2Mg-foitite (2)'!D56</f>
        <v>0.56530426073901929</v>
      </c>
      <c r="F59">
        <f t="shared" si="9"/>
        <v>1.8564525594981183</v>
      </c>
      <c r="H59" s="2">
        <v>0.39</v>
      </c>
      <c r="I59" s="2">
        <v>1.6339999999999999</v>
      </c>
      <c r="J59" s="2">
        <f t="shared" si="6"/>
        <v>1.8564525594981183</v>
      </c>
      <c r="L59">
        <v>0.443</v>
      </c>
      <c r="M59">
        <v>1.6080000000000001</v>
      </c>
      <c r="N59" s="2">
        <f t="shared" si="7"/>
        <v>1.8606832919427347</v>
      </c>
    </row>
    <row r="60" spans="1:14" x14ac:dyDescent="0.35">
      <c r="A60" s="25" t="s">
        <v>55</v>
      </c>
      <c r="B60" s="25" t="s">
        <v>14</v>
      </c>
      <c r="D60" s="23">
        <f>'Forshammar-Al2Mg-foitite (2)'!D57</f>
        <v>0.54854280279231549</v>
      </c>
      <c r="F60">
        <f t="shared" si="9"/>
        <v>1.8681910868285567</v>
      </c>
      <c r="H60" s="2">
        <v>0.39</v>
      </c>
      <c r="I60" s="2">
        <v>1.6339999999999999</v>
      </c>
      <c r="J60" s="2">
        <f t="shared" si="6"/>
        <v>1.8681910868285567</v>
      </c>
      <c r="L60">
        <v>0.443</v>
      </c>
      <c r="M60">
        <v>1.6080000000000001</v>
      </c>
      <c r="N60" s="2">
        <f t="shared" si="7"/>
        <v>1.8740170550385915</v>
      </c>
    </row>
    <row r="61" spans="1:14" x14ac:dyDescent="0.35">
      <c r="A61" s="25" t="s">
        <v>55</v>
      </c>
      <c r="B61" s="25" t="s">
        <v>48</v>
      </c>
      <c r="D61" s="23">
        <f>'Forshammar-Al2Mg-foitite (2)'!D58</f>
        <v>0.47874505158163877</v>
      </c>
      <c r="F61">
        <f t="shared" si="9"/>
        <v>1.9212689591184149</v>
      </c>
      <c r="H61" s="2">
        <v>0.39</v>
      </c>
      <c r="I61" s="2">
        <v>1.6339999999999999</v>
      </c>
      <c r="J61" s="2">
        <f t="shared" si="6"/>
        <v>1.9212689591184149</v>
      </c>
      <c r="L61">
        <v>0.443</v>
      </c>
      <c r="M61">
        <v>1.6080000000000001</v>
      </c>
      <c r="N61" s="2">
        <f t="shared" si="7"/>
        <v>1.9343080740755332</v>
      </c>
    </row>
    <row r="62" spans="1:14" x14ac:dyDescent="0.35">
      <c r="A62" s="25" t="s">
        <v>55</v>
      </c>
      <c r="B62" s="25" t="s">
        <v>31</v>
      </c>
      <c r="D62" s="23">
        <f>'Forshammar-Al2Mg-foitite (2)'!D59</f>
        <v>0.55706713537137553</v>
      </c>
      <c r="F62">
        <f t="shared" si="9"/>
        <v>1.8621771112510455</v>
      </c>
      <c r="H62" s="2">
        <v>0.39</v>
      </c>
      <c r="I62" s="2">
        <v>1.6339999999999999</v>
      </c>
      <c r="J62" s="2">
        <f t="shared" si="6"/>
        <v>1.8621771112510455</v>
      </c>
      <c r="L62">
        <v>0.443</v>
      </c>
      <c r="M62">
        <v>1.6080000000000001</v>
      </c>
      <c r="N62" s="2">
        <f t="shared" si="7"/>
        <v>1.8671857956005469</v>
      </c>
    </row>
    <row r="63" spans="1:14" x14ac:dyDescent="0.35">
      <c r="A63" s="25" t="s">
        <v>55</v>
      </c>
      <c r="B63" s="25" t="s">
        <v>49</v>
      </c>
      <c r="D63" s="23">
        <f>'Forshammar-Al2Mg-foitite (2)'!D60</f>
        <v>0.51857940615180453</v>
      </c>
      <c r="F63">
        <f t="shared" si="9"/>
        <v>1.8900982256818981</v>
      </c>
      <c r="H63" s="2">
        <v>0.39</v>
      </c>
      <c r="I63" s="2">
        <v>1.6339999999999999</v>
      </c>
      <c r="J63" s="2">
        <f t="shared" si="6"/>
        <v>1.8900982256818981</v>
      </c>
      <c r="L63">
        <v>0.443</v>
      </c>
      <c r="M63">
        <v>1.6080000000000001</v>
      </c>
      <c r="N63" s="2">
        <f t="shared" si="7"/>
        <v>1.8989013178899512</v>
      </c>
    </row>
    <row r="64" spans="1:14" x14ac:dyDescent="0.35">
      <c r="A64" s="25" t="s">
        <v>56</v>
      </c>
      <c r="B64" s="25" t="s">
        <v>16</v>
      </c>
      <c r="C64" t="str">
        <f>'Forshammar-Al2Mg-foitite (2)'!C61</f>
        <v>Mg</v>
      </c>
      <c r="D64" s="23">
        <f>'Forshammar-Al2Mg-foitite (2)'!D61</f>
        <v>0.29392208015414761</v>
      </c>
      <c r="F64">
        <f t="shared" ref="F64:F69" si="10">IF(C$64="Al",J64,N64)</f>
        <v>2.1504271770553269</v>
      </c>
      <c r="H64" s="2">
        <v>0.39</v>
      </c>
      <c r="I64" s="2">
        <v>1.6339999999999999</v>
      </c>
      <c r="J64" s="2">
        <f t="shared" si="6"/>
        <v>2.1115318263015292</v>
      </c>
      <c r="L64">
        <v>0.443</v>
      </c>
      <c r="M64">
        <v>1.6080000000000001</v>
      </c>
      <c r="N64" s="2">
        <f t="shared" si="7"/>
        <v>2.1504271770553269</v>
      </c>
    </row>
    <row r="65" spans="1:14" x14ac:dyDescent="0.35">
      <c r="A65" s="25" t="s">
        <v>56</v>
      </c>
      <c r="B65" s="25" t="s">
        <v>13</v>
      </c>
      <c r="D65" s="23">
        <f>'Forshammar-Al2Mg-foitite (2)'!D62</f>
        <v>0.37536529266073815</v>
      </c>
      <c r="F65">
        <f t="shared" si="10"/>
        <v>2.0420760367320723</v>
      </c>
      <c r="H65" s="2">
        <v>0.39</v>
      </c>
      <c r="I65" s="2">
        <v>1.6339999999999999</v>
      </c>
      <c r="J65" s="2">
        <f t="shared" si="6"/>
        <v>2.0161436892223659</v>
      </c>
      <c r="L65">
        <v>0.443</v>
      </c>
      <c r="M65">
        <v>1.6080000000000001</v>
      </c>
      <c r="N65" s="2">
        <f t="shared" si="7"/>
        <v>2.0420760367320723</v>
      </c>
    </row>
    <row r="66" spans="1:14" x14ac:dyDescent="0.35">
      <c r="A66" s="25" t="s">
        <v>56</v>
      </c>
      <c r="B66" s="25" t="s">
        <v>14</v>
      </c>
      <c r="D66" s="23">
        <f>'Forshammar-Al2Mg-foitite (2)'!D63</f>
        <v>0.36465838380316945</v>
      </c>
      <c r="F66">
        <f t="shared" si="10"/>
        <v>2.0548958742115433</v>
      </c>
      <c r="H66" s="2">
        <v>0.39</v>
      </c>
      <c r="I66" s="2">
        <v>1.6339999999999999</v>
      </c>
      <c r="J66" s="2">
        <f t="shared" si="6"/>
        <v>2.0274297763939093</v>
      </c>
      <c r="L66">
        <v>0.443</v>
      </c>
      <c r="M66">
        <v>1.6080000000000001</v>
      </c>
      <c r="N66" s="2">
        <f t="shared" si="7"/>
        <v>2.0548958742115433</v>
      </c>
    </row>
    <row r="67" spans="1:14" x14ac:dyDescent="0.35">
      <c r="A67" s="25" t="s">
        <v>56</v>
      </c>
      <c r="B67" s="25" t="s">
        <v>48</v>
      </c>
      <c r="D67" s="23">
        <f>'Forshammar-Al2Mg-foitite (2)'!D64</f>
        <v>0.31996298202151713</v>
      </c>
      <c r="F67">
        <f t="shared" si="10"/>
        <v>2.1128206371807798</v>
      </c>
      <c r="H67" s="2">
        <v>0.39</v>
      </c>
      <c r="I67" s="2">
        <v>1.6339999999999999</v>
      </c>
      <c r="J67" s="2">
        <f t="shared" si="6"/>
        <v>2.0784244887144561</v>
      </c>
      <c r="L67">
        <v>0.443</v>
      </c>
      <c r="M67">
        <v>1.6080000000000001</v>
      </c>
      <c r="N67" s="2">
        <f t="shared" si="7"/>
        <v>2.1128206371807798</v>
      </c>
    </row>
    <row r="68" spans="1:14" x14ac:dyDescent="0.35">
      <c r="A68" s="25" t="s">
        <v>56</v>
      </c>
      <c r="B68" s="25" t="s">
        <v>31</v>
      </c>
      <c r="D68" s="23">
        <f>'Forshammar-Al2Mg-foitite (2)'!D65</f>
        <v>0.37010478236927447</v>
      </c>
      <c r="F68">
        <f t="shared" si="10"/>
        <v>2.0483283192046864</v>
      </c>
      <c r="H68" s="2">
        <v>0.39</v>
      </c>
      <c r="I68" s="2">
        <v>1.6339999999999999</v>
      </c>
      <c r="J68" s="2">
        <f t="shared" si="6"/>
        <v>2.0216479559589788</v>
      </c>
      <c r="L68">
        <v>0.443</v>
      </c>
      <c r="M68">
        <v>1.6080000000000001</v>
      </c>
      <c r="N68" s="2">
        <f t="shared" si="7"/>
        <v>2.0483283192046864</v>
      </c>
    </row>
    <row r="69" spans="1:14" x14ac:dyDescent="0.35">
      <c r="A69" s="25" t="s">
        <v>56</v>
      </c>
      <c r="B69" s="25" t="s">
        <v>49</v>
      </c>
      <c r="D69" s="23">
        <f>'Forshammar-Al2Mg-foitite (2)'!D66</f>
        <v>0.34549353305859437</v>
      </c>
      <c r="F69">
        <f t="shared" si="10"/>
        <v>2.0788121396360668</v>
      </c>
      <c r="H69" s="2">
        <v>0.39</v>
      </c>
      <c r="I69" s="2">
        <v>1.6339999999999999</v>
      </c>
      <c r="J69" s="2">
        <f t="shared" si="6"/>
        <v>2.0484847278963114</v>
      </c>
      <c r="L69">
        <v>0.443</v>
      </c>
      <c r="M69">
        <v>1.6080000000000001</v>
      </c>
      <c r="N69" s="2">
        <f t="shared" si="7"/>
        <v>2.0788121396360668</v>
      </c>
    </row>
    <row r="70" spans="1:14" x14ac:dyDescent="0.35">
      <c r="A70" s="25" t="s">
        <v>57</v>
      </c>
      <c r="B70" s="25" t="s">
        <v>16</v>
      </c>
      <c r="C70" t="str">
        <f>'Forshammar-Al2Mg-foitite (2)'!C67</f>
        <v>Al</v>
      </c>
      <c r="D70" s="23">
        <f>'Forshammar-Al2Mg-foitite (2)'!D67</f>
        <v>0.43821748477161149</v>
      </c>
      <c r="F70">
        <f t="shared" ref="F70:F75" si="11">IF(C$70="Al",J70,N70)</f>
        <v>1.9557655809940182</v>
      </c>
      <c r="H70" s="2">
        <v>0.39</v>
      </c>
      <c r="I70" s="2">
        <v>1.6339999999999999</v>
      </c>
      <c r="J70" s="2">
        <f t="shared" si="6"/>
        <v>1.9557655809940182</v>
      </c>
      <c r="L70">
        <v>0.443</v>
      </c>
      <c r="M70">
        <v>1.6080000000000001</v>
      </c>
      <c r="N70" s="2">
        <f t="shared" si="7"/>
        <v>1.9734926984111545</v>
      </c>
    </row>
    <row r="71" spans="1:14" x14ac:dyDescent="0.35">
      <c r="A71" s="25" t="s">
        <v>57</v>
      </c>
      <c r="B71" s="25" t="s">
        <v>13</v>
      </c>
      <c r="D71" s="23">
        <f>'Forshammar-Al2Mg-foitite (2)'!D68</f>
        <v>0.56530426073901929</v>
      </c>
      <c r="F71">
        <f t="shared" si="11"/>
        <v>1.8564525594981183</v>
      </c>
      <c r="H71" s="2">
        <v>0.39</v>
      </c>
      <c r="I71" s="2">
        <v>1.6339999999999999</v>
      </c>
      <c r="J71" s="2">
        <f t="shared" si="6"/>
        <v>1.8564525594981183</v>
      </c>
      <c r="L71">
        <v>0.443</v>
      </c>
      <c r="M71">
        <v>1.6080000000000001</v>
      </c>
      <c r="N71" s="2">
        <f t="shared" si="7"/>
        <v>1.8606832919427347</v>
      </c>
    </row>
    <row r="72" spans="1:14" x14ac:dyDescent="0.35">
      <c r="A72" s="25" t="s">
        <v>57</v>
      </c>
      <c r="B72" s="25" t="s">
        <v>14</v>
      </c>
      <c r="D72" s="23">
        <f>'Forshammar-Al2Mg-foitite (2)'!D69</f>
        <v>0.54854280279231549</v>
      </c>
      <c r="F72">
        <f t="shared" si="11"/>
        <v>1.8681910868285567</v>
      </c>
      <c r="H72" s="2">
        <v>0.39</v>
      </c>
      <c r="I72" s="2">
        <v>1.6339999999999999</v>
      </c>
      <c r="J72" s="2">
        <f t="shared" si="6"/>
        <v>1.8681910868285567</v>
      </c>
      <c r="L72">
        <v>0.443</v>
      </c>
      <c r="M72">
        <v>1.6080000000000001</v>
      </c>
      <c r="N72" s="2">
        <f t="shared" si="7"/>
        <v>1.8740170550385915</v>
      </c>
    </row>
    <row r="73" spans="1:14" x14ac:dyDescent="0.35">
      <c r="A73" s="25" t="s">
        <v>57</v>
      </c>
      <c r="B73" s="25" t="s">
        <v>48</v>
      </c>
      <c r="D73" s="23">
        <f>'Forshammar-Al2Mg-foitite (2)'!D70</f>
        <v>0.47874505158163877</v>
      </c>
      <c r="F73">
        <f t="shared" si="11"/>
        <v>1.9212689591184149</v>
      </c>
      <c r="H73" s="2">
        <v>0.39</v>
      </c>
      <c r="I73" s="2">
        <v>1.6339999999999999</v>
      </c>
      <c r="J73" s="2">
        <f t="shared" si="6"/>
        <v>1.9212689591184149</v>
      </c>
      <c r="L73">
        <v>0.443</v>
      </c>
      <c r="M73">
        <v>1.6080000000000001</v>
      </c>
      <c r="N73" s="2">
        <f t="shared" si="7"/>
        <v>1.9343080740755332</v>
      </c>
    </row>
    <row r="74" spans="1:14" x14ac:dyDescent="0.35">
      <c r="A74" s="25" t="s">
        <v>57</v>
      </c>
      <c r="B74" s="25" t="s">
        <v>31</v>
      </c>
      <c r="D74" s="23">
        <f>'Forshammar-Al2Mg-foitite (2)'!D71</f>
        <v>0.55706713537137553</v>
      </c>
      <c r="F74">
        <f t="shared" si="11"/>
        <v>1.8621771112510455</v>
      </c>
      <c r="H74" s="2">
        <v>0.39</v>
      </c>
      <c r="I74" s="2">
        <v>1.6339999999999999</v>
      </c>
      <c r="J74" s="2">
        <f t="shared" si="6"/>
        <v>1.8621771112510455</v>
      </c>
      <c r="L74">
        <v>0.443</v>
      </c>
      <c r="M74">
        <v>1.6080000000000001</v>
      </c>
      <c r="N74" s="2">
        <f t="shared" si="7"/>
        <v>1.8671857956005469</v>
      </c>
    </row>
    <row r="75" spans="1:14" x14ac:dyDescent="0.35">
      <c r="A75" s="25" t="s">
        <v>57</v>
      </c>
      <c r="B75" s="25" t="s">
        <v>49</v>
      </c>
      <c r="D75" s="23">
        <f>'Forshammar-Al2Mg-foitite (2)'!D72</f>
        <v>0.51857940615180453</v>
      </c>
      <c r="F75">
        <f t="shared" si="11"/>
        <v>1.8900982256818981</v>
      </c>
      <c r="H75" s="2">
        <v>0.39</v>
      </c>
      <c r="I75" s="2">
        <v>1.6339999999999999</v>
      </c>
      <c r="J75" s="2">
        <f t="shared" si="6"/>
        <v>1.8900982256818981</v>
      </c>
      <c r="L75">
        <v>0.443</v>
      </c>
      <c r="M75">
        <v>1.6080000000000001</v>
      </c>
      <c r="N75" s="2">
        <f t="shared" si="7"/>
        <v>1.8989013178899512</v>
      </c>
    </row>
    <row r="76" spans="1:14" x14ac:dyDescent="0.35">
      <c r="A76" s="25" t="s">
        <v>58</v>
      </c>
      <c r="B76" s="25" t="s">
        <v>16</v>
      </c>
      <c r="C76" t="str">
        <f>'Forshammar-Al2Mg-foitite (2)'!C73</f>
        <v>Al</v>
      </c>
      <c r="D76" s="23">
        <f>'Forshammar-Al2Mg-foitite (2)'!D73</f>
        <v>0.43821748477161149</v>
      </c>
      <c r="F76">
        <f>IF(C$76="Al",J76,N76)</f>
        <v>1.9557655809940182</v>
      </c>
      <c r="H76" s="2">
        <v>0.39</v>
      </c>
      <c r="I76" s="2">
        <v>1.6339999999999999</v>
      </c>
      <c r="J76" s="2">
        <f t="shared" si="6"/>
        <v>1.9557655809940182</v>
      </c>
      <c r="L76">
        <v>0.443</v>
      </c>
      <c r="M76">
        <v>1.6080000000000001</v>
      </c>
      <c r="N76" s="2">
        <f t="shared" si="7"/>
        <v>1.9734926984111545</v>
      </c>
    </row>
    <row r="77" spans="1:14" x14ac:dyDescent="0.35">
      <c r="A77" s="25" t="s">
        <v>58</v>
      </c>
      <c r="B77" s="25" t="s">
        <v>13</v>
      </c>
      <c r="D77" s="23">
        <f>'Forshammar-Al2Mg-foitite (2)'!D74</f>
        <v>0.56530426073901929</v>
      </c>
      <c r="F77">
        <f t="shared" ref="F77:F81" si="12">IF(C$76="Al",J77,N77)</f>
        <v>1.8564525594981183</v>
      </c>
      <c r="H77" s="2">
        <v>0.39</v>
      </c>
      <c r="I77" s="2">
        <v>1.6339999999999999</v>
      </c>
      <c r="J77" s="2">
        <f t="shared" si="6"/>
        <v>1.8564525594981183</v>
      </c>
      <c r="L77">
        <v>0.443</v>
      </c>
      <c r="M77">
        <v>1.6080000000000001</v>
      </c>
      <c r="N77" s="2">
        <f t="shared" si="7"/>
        <v>1.8606832919427347</v>
      </c>
    </row>
    <row r="78" spans="1:14" x14ac:dyDescent="0.35">
      <c r="A78" s="25" t="s">
        <v>58</v>
      </c>
      <c r="B78" s="25" t="s">
        <v>14</v>
      </c>
      <c r="D78" s="23">
        <f>'Forshammar-Al2Mg-foitite (2)'!D75</f>
        <v>0.54854280279231549</v>
      </c>
      <c r="F78">
        <f t="shared" si="12"/>
        <v>1.8681910868285567</v>
      </c>
      <c r="H78" s="2">
        <v>0.39</v>
      </c>
      <c r="I78" s="2">
        <v>1.6339999999999999</v>
      </c>
      <c r="J78" s="2">
        <f t="shared" si="6"/>
        <v>1.8681910868285567</v>
      </c>
      <c r="L78">
        <v>0.443</v>
      </c>
      <c r="M78">
        <v>1.6080000000000001</v>
      </c>
      <c r="N78" s="2">
        <f t="shared" si="7"/>
        <v>1.8740170550385915</v>
      </c>
    </row>
    <row r="79" spans="1:14" x14ac:dyDescent="0.35">
      <c r="A79" s="25" t="s">
        <v>58</v>
      </c>
      <c r="B79" s="25" t="s">
        <v>48</v>
      </c>
      <c r="D79" s="23">
        <f>'Forshammar-Al2Mg-foitite (2)'!D76</f>
        <v>0.47874505158163877</v>
      </c>
      <c r="F79">
        <f t="shared" si="12"/>
        <v>1.9212689591184149</v>
      </c>
      <c r="H79" s="2">
        <v>0.39</v>
      </c>
      <c r="I79" s="2">
        <v>1.6339999999999999</v>
      </c>
      <c r="J79" s="2">
        <f t="shared" si="6"/>
        <v>1.9212689591184149</v>
      </c>
      <c r="L79">
        <v>0.443</v>
      </c>
      <c r="M79">
        <v>1.6080000000000001</v>
      </c>
      <c r="N79" s="2">
        <f t="shared" si="7"/>
        <v>1.9343080740755332</v>
      </c>
    </row>
    <row r="80" spans="1:14" x14ac:dyDescent="0.35">
      <c r="A80" s="25" t="s">
        <v>58</v>
      </c>
      <c r="B80" s="25" t="s">
        <v>31</v>
      </c>
      <c r="D80" s="23">
        <f>'Forshammar-Al2Mg-foitite (2)'!D77</f>
        <v>0.55706713537137553</v>
      </c>
      <c r="F80">
        <f t="shared" si="12"/>
        <v>1.8621771112510455</v>
      </c>
      <c r="H80" s="2">
        <v>0.39</v>
      </c>
      <c r="I80" s="2">
        <v>1.6339999999999999</v>
      </c>
      <c r="J80" s="2">
        <f t="shared" si="6"/>
        <v>1.8621771112510455</v>
      </c>
      <c r="L80">
        <v>0.443</v>
      </c>
      <c r="M80">
        <v>1.6080000000000001</v>
      </c>
      <c r="N80" s="2">
        <f t="shared" si="7"/>
        <v>1.8671857956005469</v>
      </c>
    </row>
    <row r="81" spans="1:14" x14ac:dyDescent="0.35">
      <c r="A81" s="25" t="s">
        <v>58</v>
      </c>
      <c r="B81" s="25" t="s">
        <v>49</v>
      </c>
      <c r="D81" s="23">
        <f>'Forshammar-Al2Mg-foitite (2)'!D78</f>
        <v>0.51857940615180453</v>
      </c>
      <c r="F81">
        <f t="shared" si="12"/>
        <v>1.8900982256818981</v>
      </c>
      <c r="H81" s="2">
        <v>0.39</v>
      </c>
      <c r="I81" s="2">
        <v>1.6339999999999999</v>
      </c>
      <c r="J81" s="2">
        <f t="shared" si="6"/>
        <v>1.8900982256818981</v>
      </c>
      <c r="L81">
        <v>0.443</v>
      </c>
      <c r="M81">
        <v>1.6080000000000001</v>
      </c>
      <c r="N81" s="2">
        <f t="shared" si="7"/>
        <v>1.8989013178899512</v>
      </c>
    </row>
    <row r="82" spans="1:14" x14ac:dyDescent="0.35">
      <c r="A82" s="25" t="s">
        <v>59</v>
      </c>
      <c r="B82" s="25" t="s">
        <v>16</v>
      </c>
      <c r="C82" t="str">
        <f>'Forshammar-Al2Mg-foitite (2)'!C79</f>
        <v>Al</v>
      </c>
      <c r="D82" s="23">
        <f>'Forshammar-Al2Mg-foitite (2)'!D79</f>
        <v>0.43821748477161149</v>
      </c>
      <c r="F82">
        <f>IF(C$82="Al",J82,N82)</f>
        <v>1.9557655809940182</v>
      </c>
      <c r="H82" s="2">
        <v>0.39</v>
      </c>
      <c r="I82" s="2">
        <v>1.6339999999999999</v>
      </c>
      <c r="J82" s="2">
        <f t="shared" si="6"/>
        <v>1.9557655809940182</v>
      </c>
      <c r="L82">
        <v>0.443</v>
      </c>
      <c r="M82">
        <v>1.6080000000000001</v>
      </c>
      <c r="N82" s="2">
        <f t="shared" si="7"/>
        <v>1.9734926984111545</v>
      </c>
    </row>
    <row r="83" spans="1:14" x14ac:dyDescent="0.35">
      <c r="A83" s="25" t="s">
        <v>59</v>
      </c>
      <c r="B83" s="25" t="s">
        <v>13</v>
      </c>
      <c r="D83" s="23">
        <f>'Forshammar-Al2Mg-foitite (2)'!D80</f>
        <v>0.56530426073901929</v>
      </c>
      <c r="F83">
        <f t="shared" ref="F83:F87" si="13">IF(C$82="Al",J83,N83)</f>
        <v>1.8564525594981183</v>
      </c>
      <c r="H83" s="2">
        <v>0.39</v>
      </c>
      <c r="I83" s="2">
        <v>1.6339999999999999</v>
      </c>
      <c r="J83" s="2">
        <f t="shared" si="6"/>
        <v>1.8564525594981183</v>
      </c>
      <c r="L83">
        <v>0.443</v>
      </c>
      <c r="M83">
        <v>1.6080000000000001</v>
      </c>
      <c r="N83" s="2">
        <f t="shared" si="7"/>
        <v>1.8606832919427347</v>
      </c>
    </row>
    <row r="84" spans="1:14" x14ac:dyDescent="0.35">
      <c r="A84" s="25" t="s">
        <v>59</v>
      </c>
      <c r="B84" s="25" t="s">
        <v>14</v>
      </c>
      <c r="D84" s="23">
        <f>'Forshammar-Al2Mg-foitite (2)'!D81</f>
        <v>0.54854280279231549</v>
      </c>
      <c r="F84">
        <f t="shared" si="13"/>
        <v>1.8681910868285567</v>
      </c>
      <c r="H84" s="2">
        <v>0.39</v>
      </c>
      <c r="I84" s="2">
        <v>1.6339999999999999</v>
      </c>
      <c r="J84" s="2">
        <f t="shared" si="6"/>
        <v>1.8681910868285567</v>
      </c>
      <c r="L84">
        <v>0.443</v>
      </c>
      <c r="M84">
        <v>1.6080000000000001</v>
      </c>
      <c r="N84" s="2">
        <f t="shared" si="7"/>
        <v>1.8740170550385915</v>
      </c>
    </row>
    <row r="85" spans="1:14" x14ac:dyDescent="0.35">
      <c r="A85" s="25" t="s">
        <v>59</v>
      </c>
      <c r="B85" s="25" t="s">
        <v>48</v>
      </c>
      <c r="D85" s="23">
        <f>'Forshammar-Al2Mg-foitite (2)'!D82</f>
        <v>0.47874505158163877</v>
      </c>
      <c r="F85">
        <f t="shared" si="13"/>
        <v>1.9212689591184149</v>
      </c>
      <c r="H85" s="2">
        <v>0.39</v>
      </c>
      <c r="I85" s="2">
        <v>1.6339999999999999</v>
      </c>
      <c r="J85" s="2">
        <f t="shared" si="6"/>
        <v>1.9212689591184149</v>
      </c>
      <c r="L85">
        <v>0.443</v>
      </c>
      <c r="M85">
        <v>1.6080000000000001</v>
      </c>
      <c r="N85" s="2">
        <f t="shared" si="7"/>
        <v>1.9343080740755332</v>
      </c>
    </row>
    <row r="86" spans="1:14" x14ac:dyDescent="0.35">
      <c r="A86" s="25" t="s">
        <v>59</v>
      </c>
      <c r="B86" s="25" t="s">
        <v>31</v>
      </c>
      <c r="D86" s="23">
        <f>'Forshammar-Al2Mg-foitite (2)'!D83</f>
        <v>0.55706713537137553</v>
      </c>
      <c r="F86">
        <f t="shared" si="13"/>
        <v>1.8621771112510455</v>
      </c>
      <c r="H86" s="2">
        <v>0.39</v>
      </c>
      <c r="I86" s="2">
        <v>1.6339999999999999</v>
      </c>
      <c r="J86" s="2">
        <f t="shared" si="6"/>
        <v>1.8621771112510455</v>
      </c>
      <c r="L86">
        <v>0.443</v>
      </c>
      <c r="M86">
        <v>1.6080000000000001</v>
      </c>
      <c r="N86" s="2">
        <f t="shared" si="7"/>
        <v>1.8671857956005469</v>
      </c>
    </row>
    <row r="87" spans="1:14" x14ac:dyDescent="0.35">
      <c r="A87" s="25" t="s">
        <v>59</v>
      </c>
      <c r="B87" s="25" t="s">
        <v>49</v>
      </c>
      <c r="D87" s="23">
        <f>'Forshammar-Al2Mg-foitite (2)'!D84</f>
        <v>0.51857940615180453</v>
      </c>
      <c r="F87">
        <f t="shared" si="13"/>
        <v>1.8900982256818981</v>
      </c>
      <c r="H87" s="2">
        <v>0.39</v>
      </c>
      <c r="I87" s="2">
        <v>1.6339999999999999</v>
      </c>
      <c r="J87" s="2">
        <f t="shared" si="6"/>
        <v>1.8900982256818981</v>
      </c>
      <c r="L87">
        <v>0.443</v>
      </c>
      <c r="M87">
        <v>1.6080000000000001</v>
      </c>
      <c r="N87" s="2">
        <f t="shared" si="7"/>
        <v>1.8989013178899512</v>
      </c>
    </row>
    <row r="88" spans="1:14" x14ac:dyDescent="0.35">
      <c r="A88" s="25" t="s">
        <v>60</v>
      </c>
      <c r="B88" s="25" t="s">
        <v>16</v>
      </c>
      <c r="C88" t="str">
        <f>'Forshammar-Al2Mg-foitite (2)'!C85</f>
        <v>Al</v>
      </c>
      <c r="D88" s="23">
        <f>'Forshammar-Al2Mg-foitite (2)'!D85</f>
        <v>0.43821748477161149</v>
      </c>
      <c r="F88">
        <f>IF(C$88="Al",J88,N88)</f>
        <v>1.9557655809940182</v>
      </c>
      <c r="H88" s="2">
        <v>0.39</v>
      </c>
      <c r="I88" s="2">
        <v>1.6339999999999999</v>
      </c>
      <c r="J88" s="2">
        <f t="shared" si="6"/>
        <v>1.9557655809940182</v>
      </c>
      <c r="L88">
        <v>0.443</v>
      </c>
      <c r="M88">
        <v>1.6080000000000001</v>
      </c>
      <c r="N88" s="2">
        <f t="shared" si="7"/>
        <v>1.9734926984111545</v>
      </c>
    </row>
    <row r="89" spans="1:14" x14ac:dyDescent="0.35">
      <c r="A89" s="25" t="s">
        <v>60</v>
      </c>
      <c r="B89" s="25" t="s">
        <v>13</v>
      </c>
      <c r="D89" s="23">
        <f>'Forshammar-Al2Mg-foitite (2)'!D86</f>
        <v>0.56530426073901929</v>
      </c>
      <c r="F89">
        <f t="shared" ref="F89:F93" si="14">IF(C$88="Al",J89,N89)</f>
        <v>1.8564525594981183</v>
      </c>
      <c r="H89" s="2">
        <v>0.39</v>
      </c>
      <c r="I89" s="2">
        <v>1.6339999999999999</v>
      </c>
      <c r="J89" s="2">
        <f t="shared" si="6"/>
        <v>1.8564525594981183</v>
      </c>
      <c r="L89">
        <v>0.443</v>
      </c>
      <c r="M89">
        <v>1.6080000000000001</v>
      </c>
      <c r="N89" s="2">
        <f t="shared" si="7"/>
        <v>1.8606832919427347</v>
      </c>
    </row>
    <row r="90" spans="1:14" x14ac:dyDescent="0.35">
      <c r="A90" s="25" t="s">
        <v>60</v>
      </c>
      <c r="B90" s="25" t="s">
        <v>14</v>
      </c>
      <c r="D90" s="23">
        <f>'Forshammar-Al2Mg-foitite (2)'!D87</f>
        <v>0.54854280279231549</v>
      </c>
      <c r="F90">
        <f t="shared" si="14"/>
        <v>1.8681910868285567</v>
      </c>
      <c r="H90" s="2">
        <v>0.39</v>
      </c>
      <c r="I90" s="2">
        <v>1.6339999999999999</v>
      </c>
      <c r="J90" s="2">
        <f t="shared" si="6"/>
        <v>1.8681910868285567</v>
      </c>
      <c r="L90">
        <v>0.443</v>
      </c>
      <c r="M90">
        <v>1.6080000000000001</v>
      </c>
      <c r="N90" s="2">
        <f t="shared" si="7"/>
        <v>1.8740170550385915</v>
      </c>
    </row>
    <row r="91" spans="1:14" x14ac:dyDescent="0.35">
      <c r="A91" s="25" t="s">
        <v>60</v>
      </c>
      <c r="B91" s="25" t="s">
        <v>48</v>
      </c>
      <c r="D91" s="23">
        <f>'Forshammar-Al2Mg-foitite (2)'!D88</f>
        <v>0.47874505158163877</v>
      </c>
      <c r="F91">
        <f t="shared" si="14"/>
        <v>1.9212689591184149</v>
      </c>
      <c r="H91" s="2">
        <v>0.39</v>
      </c>
      <c r="I91" s="2">
        <v>1.6339999999999999</v>
      </c>
      <c r="J91" s="2">
        <f t="shared" si="6"/>
        <v>1.9212689591184149</v>
      </c>
      <c r="L91">
        <v>0.443</v>
      </c>
      <c r="M91">
        <v>1.6080000000000001</v>
      </c>
      <c r="N91" s="2">
        <f t="shared" si="7"/>
        <v>1.9343080740755332</v>
      </c>
    </row>
    <row r="92" spans="1:14" x14ac:dyDescent="0.35">
      <c r="A92" s="25" t="s">
        <v>60</v>
      </c>
      <c r="B92" s="25" t="s">
        <v>31</v>
      </c>
      <c r="D92" s="23">
        <f>'Forshammar-Al2Mg-foitite (2)'!D89</f>
        <v>0.55706713537137553</v>
      </c>
      <c r="F92">
        <f t="shared" si="14"/>
        <v>1.8621771112510455</v>
      </c>
      <c r="H92" s="2">
        <v>0.39</v>
      </c>
      <c r="I92" s="2">
        <v>1.6339999999999999</v>
      </c>
      <c r="J92" s="2">
        <f t="shared" si="6"/>
        <v>1.8621771112510455</v>
      </c>
      <c r="L92">
        <v>0.443</v>
      </c>
      <c r="M92">
        <v>1.6080000000000001</v>
      </c>
      <c r="N92" s="2">
        <f t="shared" si="7"/>
        <v>1.8671857956005469</v>
      </c>
    </row>
    <row r="93" spans="1:14" x14ac:dyDescent="0.35">
      <c r="A93" s="25" t="s">
        <v>60</v>
      </c>
      <c r="B93" s="25" t="s">
        <v>49</v>
      </c>
      <c r="D93" s="23">
        <f>'Forshammar-Al2Mg-foitite (2)'!D90</f>
        <v>0.51857940615180453</v>
      </c>
      <c r="F93">
        <f t="shared" si="14"/>
        <v>1.8900982256818981</v>
      </c>
      <c r="H93" s="2">
        <v>0.39</v>
      </c>
      <c r="I93" s="2">
        <v>1.6339999999999999</v>
      </c>
      <c r="J93" s="2">
        <f t="shared" si="6"/>
        <v>1.8900982256818981</v>
      </c>
      <c r="L93">
        <v>0.443</v>
      </c>
      <c r="M93">
        <v>1.6080000000000001</v>
      </c>
      <c r="N93" s="2">
        <f t="shared" si="7"/>
        <v>1.8989013178899512</v>
      </c>
    </row>
    <row r="94" spans="1:14" x14ac:dyDescent="0.35">
      <c r="A94" s="25" t="s">
        <v>61</v>
      </c>
      <c r="B94" s="25" t="s">
        <v>16</v>
      </c>
      <c r="C94" t="str">
        <f>'Forshammar-Al2Mg-foitite (2)'!C91</f>
        <v>Mg</v>
      </c>
      <c r="D94" s="23">
        <f>'Forshammar-Al2Mg-foitite (2)'!D91</f>
        <v>0.29392208015414761</v>
      </c>
      <c r="F94">
        <f>IF(C$94="Al",J94,N94)</f>
        <v>2.1504271770553269</v>
      </c>
      <c r="H94" s="2">
        <v>0.39</v>
      </c>
      <c r="I94" s="2">
        <v>1.6339999999999999</v>
      </c>
      <c r="J94" s="2">
        <f t="shared" si="6"/>
        <v>2.1115318263015292</v>
      </c>
      <c r="L94">
        <v>0.443</v>
      </c>
      <c r="M94">
        <v>1.6080000000000001</v>
      </c>
      <c r="N94" s="2">
        <f t="shared" si="7"/>
        <v>2.1504271770553269</v>
      </c>
    </row>
    <row r="95" spans="1:14" x14ac:dyDescent="0.35">
      <c r="A95" s="25" t="s">
        <v>61</v>
      </c>
      <c r="B95" s="25" t="s">
        <v>13</v>
      </c>
      <c r="D95" s="23">
        <f>'Forshammar-Al2Mg-foitite (2)'!D92</f>
        <v>0.37536529266073815</v>
      </c>
      <c r="F95">
        <f t="shared" ref="F95:F99" si="15">IF(C$94="Al",J95,N95)</f>
        <v>2.0420760367320723</v>
      </c>
      <c r="H95" s="2">
        <v>0.39</v>
      </c>
      <c r="I95" s="2">
        <v>1.6339999999999999</v>
      </c>
      <c r="J95" s="2">
        <f t="shared" si="6"/>
        <v>2.0161436892223659</v>
      </c>
      <c r="L95">
        <v>0.443</v>
      </c>
      <c r="M95">
        <v>1.6080000000000001</v>
      </c>
      <c r="N95" s="2">
        <f t="shared" si="7"/>
        <v>2.0420760367320723</v>
      </c>
    </row>
    <row r="96" spans="1:14" x14ac:dyDescent="0.35">
      <c r="A96" s="25" t="s">
        <v>61</v>
      </c>
      <c r="B96" s="25" t="s">
        <v>14</v>
      </c>
      <c r="D96" s="23">
        <f>'Forshammar-Al2Mg-foitite (2)'!D93</f>
        <v>0.36465838380316945</v>
      </c>
      <c r="F96">
        <f t="shared" si="15"/>
        <v>2.0548958742115433</v>
      </c>
      <c r="H96" s="2">
        <v>0.39</v>
      </c>
      <c r="I96" s="2">
        <v>1.6339999999999999</v>
      </c>
      <c r="J96" s="2">
        <f t="shared" si="6"/>
        <v>2.0274297763939093</v>
      </c>
      <c r="L96">
        <v>0.443</v>
      </c>
      <c r="M96">
        <v>1.6080000000000001</v>
      </c>
      <c r="N96" s="2">
        <f t="shared" si="7"/>
        <v>2.0548958742115433</v>
      </c>
    </row>
    <row r="97" spans="1:14" x14ac:dyDescent="0.35">
      <c r="A97" s="25" t="s">
        <v>61</v>
      </c>
      <c r="B97" s="25" t="s">
        <v>48</v>
      </c>
      <c r="D97" s="23">
        <f>'Forshammar-Al2Mg-foitite (2)'!D94</f>
        <v>0.31996298202151713</v>
      </c>
      <c r="F97">
        <f t="shared" si="15"/>
        <v>2.1128206371807798</v>
      </c>
      <c r="H97" s="2">
        <v>0.39</v>
      </c>
      <c r="I97" s="2">
        <v>1.6339999999999999</v>
      </c>
      <c r="J97" s="2">
        <f t="shared" si="6"/>
        <v>2.0784244887144561</v>
      </c>
      <c r="L97">
        <v>0.443</v>
      </c>
      <c r="M97">
        <v>1.6080000000000001</v>
      </c>
      <c r="N97" s="2">
        <f t="shared" si="7"/>
        <v>2.1128206371807798</v>
      </c>
    </row>
    <row r="98" spans="1:14" x14ac:dyDescent="0.35">
      <c r="A98" s="25" t="s">
        <v>61</v>
      </c>
      <c r="B98" s="25" t="s">
        <v>31</v>
      </c>
      <c r="D98" s="23">
        <f>'Forshammar-Al2Mg-foitite (2)'!D95</f>
        <v>0.37010478236927447</v>
      </c>
      <c r="F98">
        <f t="shared" si="15"/>
        <v>2.0483283192046864</v>
      </c>
      <c r="H98" s="2">
        <v>0.39</v>
      </c>
      <c r="I98" s="2">
        <v>1.6339999999999999</v>
      </c>
      <c r="J98" s="2">
        <f t="shared" si="6"/>
        <v>2.0216479559589788</v>
      </c>
      <c r="L98">
        <v>0.443</v>
      </c>
      <c r="M98">
        <v>1.6080000000000001</v>
      </c>
      <c r="N98" s="2">
        <f t="shared" si="7"/>
        <v>2.0483283192046864</v>
      </c>
    </row>
    <row r="99" spans="1:14" x14ac:dyDescent="0.35">
      <c r="A99" s="25" t="s">
        <v>61</v>
      </c>
      <c r="B99" s="25" t="s">
        <v>49</v>
      </c>
      <c r="D99" s="23">
        <f>'Forshammar-Al2Mg-foitite (2)'!D96</f>
        <v>0.34549353305859437</v>
      </c>
      <c r="F99">
        <f t="shared" si="15"/>
        <v>2.0788121396360668</v>
      </c>
      <c r="H99" s="2">
        <v>0.39</v>
      </c>
      <c r="I99" s="2">
        <v>1.6339999999999999</v>
      </c>
      <c r="J99" s="2">
        <f t="shared" si="6"/>
        <v>2.0484847278963114</v>
      </c>
      <c r="L99">
        <v>0.443</v>
      </c>
      <c r="M99">
        <v>1.6080000000000001</v>
      </c>
      <c r="N99" s="2">
        <f t="shared" si="7"/>
        <v>2.0788121396360668</v>
      </c>
    </row>
    <row r="100" spans="1:14" x14ac:dyDescent="0.35">
      <c r="A100" s="25" t="s">
        <v>62</v>
      </c>
      <c r="B100" s="25" t="s">
        <v>16</v>
      </c>
      <c r="C100" t="str">
        <f>'Forshammar-Al2Mg-foitite (2)'!C97</f>
        <v>Al</v>
      </c>
      <c r="D100" s="23">
        <f>'Forshammar-Al2Mg-foitite (2)'!D97</f>
        <v>0.43821748477161149</v>
      </c>
      <c r="F100">
        <f>IF(C$100="Al",J100,N100)</f>
        <v>1.9557655809940182</v>
      </c>
      <c r="H100" s="2">
        <v>0.39</v>
      </c>
      <c r="I100" s="2">
        <v>1.6339999999999999</v>
      </c>
      <c r="J100" s="2">
        <f t="shared" si="6"/>
        <v>1.9557655809940182</v>
      </c>
      <c r="L100">
        <v>0.443</v>
      </c>
      <c r="M100">
        <v>1.6080000000000001</v>
      </c>
      <c r="N100" s="2">
        <f t="shared" si="7"/>
        <v>1.9734926984111545</v>
      </c>
    </row>
    <row r="101" spans="1:14" x14ac:dyDescent="0.35">
      <c r="A101" s="25" t="s">
        <v>62</v>
      </c>
      <c r="B101" s="25" t="s">
        <v>13</v>
      </c>
      <c r="D101" s="23">
        <f>'Forshammar-Al2Mg-foitite (2)'!D98</f>
        <v>0.56530426073901929</v>
      </c>
      <c r="F101">
        <f t="shared" ref="F101:F105" si="16">IF(C$100="Al",J101,N101)</f>
        <v>1.8564525594981183</v>
      </c>
      <c r="H101" s="2">
        <v>0.39</v>
      </c>
      <c r="I101" s="2">
        <v>1.6339999999999999</v>
      </c>
      <c r="J101" s="2">
        <f t="shared" si="6"/>
        <v>1.8564525594981183</v>
      </c>
      <c r="L101">
        <v>0.443</v>
      </c>
      <c r="M101">
        <v>1.6080000000000001</v>
      </c>
      <c r="N101" s="2">
        <f t="shared" si="7"/>
        <v>1.8606832919427347</v>
      </c>
    </row>
    <row r="102" spans="1:14" x14ac:dyDescent="0.35">
      <c r="A102" s="25" t="s">
        <v>62</v>
      </c>
      <c r="B102" s="25" t="s">
        <v>14</v>
      </c>
      <c r="D102" s="23">
        <f>'Forshammar-Al2Mg-foitite (2)'!D99</f>
        <v>0.54854280279231549</v>
      </c>
      <c r="F102">
        <f t="shared" si="16"/>
        <v>1.8681910868285567</v>
      </c>
      <c r="H102" s="2">
        <v>0.39</v>
      </c>
      <c r="I102" s="2">
        <v>1.6339999999999999</v>
      </c>
      <c r="J102" s="2">
        <f t="shared" si="6"/>
        <v>1.8681910868285567</v>
      </c>
      <c r="L102">
        <v>0.443</v>
      </c>
      <c r="M102">
        <v>1.6080000000000001</v>
      </c>
      <c r="N102" s="2">
        <f t="shared" si="7"/>
        <v>1.8740170550385915</v>
      </c>
    </row>
    <row r="103" spans="1:14" x14ac:dyDescent="0.35">
      <c r="A103" s="25" t="s">
        <v>62</v>
      </c>
      <c r="B103" s="25" t="s">
        <v>48</v>
      </c>
      <c r="D103" s="23">
        <f>'Forshammar-Al2Mg-foitite (2)'!D100</f>
        <v>0.47874505158163877</v>
      </c>
      <c r="F103">
        <f t="shared" si="16"/>
        <v>1.9212689591184149</v>
      </c>
      <c r="H103" s="2">
        <v>0.39</v>
      </c>
      <c r="I103" s="2">
        <v>1.6339999999999999</v>
      </c>
      <c r="J103" s="2">
        <f t="shared" si="6"/>
        <v>1.9212689591184149</v>
      </c>
      <c r="L103">
        <v>0.443</v>
      </c>
      <c r="M103">
        <v>1.6080000000000001</v>
      </c>
      <c r="N103" s="2">
        <f t="shared" si="7"/>
        <v>1.9343080740755332</v>
      </c>
    </row>
    <row r="104" spans="1:14" x14ac:dyDescent="0.35">
      <c r="A104" s="25" t="s">
        <v>62</v>
      </c>
      <c r="B104" s="25" t="s">
        <v>31</v>
      </c>
      <c r="D104" s="23">
        <f>'Forshammar-Al2Mg-foitite (2)'!D101</f>
        <v>0.55706713537137553</v>
      </c>
      <c r="F104">
        <f t="shared" si="16"/>
        <v>1.8621771112510455</v>
      </c>
      <c r="H104" s="2">
        <v>0.39</v>
      </c>
      <c r="I104" s="2">
        <v>1.6339999999999999</v>
      </c>
      <c r="J104" s="2">
        <f t="shared" si="6"/>
        <v>1.8621771112510455</v>
      </c>
      <c r="L104">
        <v>0.443</v>
      </c>
      <c r="M104">
        <v>1.6080000000000001</v>
      </c>
      <c r="N104" s="2">
        <f t="shared" si="7"/>
        <v>1.8671857956005469</v>
      </c>
    </row>
    <row r="105" spans="1:14" x14ac:dyDescent="0.35">
      <c r="A105" s="25" t="s">
        <v>62</v>
      </c>
      <c r="B105" s="25" t="s">
        <v>49</v>
      </c>
      <c r="D105" s="23">
        <f>'Forshammar-Al2Mg-foitite (2)'!D102</f>
        <v>0.51857940615180453</v>
      </c>
      <c r="F105">
        <f t="shared" si="16"/>
        <v>1.8900982256818981</v>
      </c>
      <c r="H105" s="2">
        <v>0.39</v>
      </c>
      <c r="I105" s="2">
        <v>1.6339999999999999</v>
      </c>
      <c r="J105" s="2">
        <f t="shared" si="6"/>
        <v>1.8900982256818981</v>
      </c>
      <c r="L105">
        <v>0.443</v>
      </c>
      <c r="M105">
        <v>1.6080000000000001</v>
      </c>
      <c r="N105" s="2">
        <f t="shared" si="7"/>
        <v>1.8989013178899512</v>
      </c>
    </row>
    <row r="106" spans="1:14" x14ac:dyDescent="0.35">
      <c r="A106" s="25" t="s">
        <v>63</v>
      </c>
      <c r="B106" s="25" t="s">
        <v>16</v>
      </c>
      <c r="C106" t="str">
        <f>'Forshammar-Al2Mg-foitite (2)'!C103</f>
        <v>Al</v>
      </c>
      <c r="D106" s="23">
        <f>'Forshammar-Al2Mg-foitite (2)'!D103</f>
        <v>0.43821748477161149</v>
      </c>
      <c r="F106">
        <f>IF(C$106="Al",J106,N106)</f>
        <v>1.9557655809940182</v>
      </c>
      <c r="H106" s="2">
        <v>0.39</v>
      </c>
      <c r="I106" s="2">
        <v>1.6339999999999999</v>
      </c>
      <c r="J106" s="2">
        <f t="shared" si="6"/>
        <v>1.9557655809940182</v>
      </c>
      <c r="L106">
        <v>0.443</v>
      </c>
      <c r="M106">
        <v>1.6080000000000001</v>
      </c>
      <c r="N106" s="2">
        <f t="shared" si="7"/>
        <v>1.9734926984111545</v>
      </c>
    </row>
    <row r="107" spans="1:14" x14ac:dyDescent="0.35">
      <c r="A107" s="25" t="s">
        <v>63</v>
      </c>
      <c r="B107" s="25" t="s">
        <v>13</v>
      </c>
      <c r="D107" s="23">
        <f>'Forshammar-Al2Mg-foitite (2)'!D104</f>
        <v>0.56530426073901929</v>
      </c>
      <c r="F107">
        <f t="shared" ref="F107:F111" si="17">IF(C$106="Al",J107,N107)</f>
        <v>1.8564525594981183</v>
      </c>
      <c r="H107" s="2">
        <v>0.39</v>
      </c>
      <c r="I107" s="2">
        <v>1.6339999999999999</v>
      </c>
      <c r="J107" s="2">
        <f t="shared" si="6"/>
        <v>1.8564525594981183</v>
      </c>
      <c r="L107">
        <v>0.443</v>
      </c>
      <c r="M107">
        <v>1.6080000000000001</v>
      </c>
      <c r="N107" s="2">
        <f t="shared" si="7"/>
        <v>1.8606832919427347</v>
      </c>
    </row>
    <row r="108" spans="1:14" x14ac:dyDescent="0.35">
      <c r="A108" s="25" t="s">
        <v>63</v>
      </c>
      <c r="B108" s="25" t="s">
        <v>14</v>
      </c>
      <c r="D108" s="23">
        <f>'Forshammar-Al2Mg-foitite (2)'!D105</f>
        <v>0.54854280279231549</v>
      </c>
      <c r="F108">
        <f t="shared" si="17"/>
        <v>1.8681910868285567</v>
      </c>
      <c r="H108" s="2">
        <v>0.39</v>
      </c>
      <c r="I108" s="2">
        <v>1.6339999999999999</v>
      </c>
      <c r="J108" s="2">
        <f t="shared" si="6"/>
        <v>1.8681910868285567</v>
      </c>
      <c r="L108">
        <v>0.443</v>
      </c>
      <c r="M108">
        <v>1.6080000000000001</v>
      </c>
      <c r="N108" s="2">
        <f t="shared" si="7"/>
        <v>1.8740170550385915</v>
      </c>
    </row>
    <row r="109" spans="1:14" x14ac:dyDescent="0.35">
      <c r="A109" s="25" t="s">
        <v>63</v>
      </c>
      <c r="B109" s="25" t="s">
        <v>48</v>
      </c>
      <c r="D109" s="23">
        <f>'Forshammar-Al2Mg-foitite (2)'!D106</f>
        <v>0.47874505158163877</v>
      </c>
      <c r="F109">
        <f t="shared" si="17"/>
        <v>1.9212689591184149</v>
      </c>
      <c r="H109" s="2">
        <v>0.39</v>
      </c>
      <c r="I109" s="2">
        <v>1.6339999999999999</v>
      </c>
      <c r="J109" s="2">
        <f t="shared" si="6"/>
        <v>1.9212689591184149</v>
      </c>
      <c r="L109">
        <v>0.443</v>
      </c>
      <c r="M109">
        <v>1.6080000000000001</v>
      </c>
      <c r="N109" s="2">
        <f t="shared" si="7"/>
        <v>1.9343080740755332</v>
      </c>
    </row>
    <row r="110" spans="1:14" x14ac:dyDescent="0.35">
      <c r="A110" s="25" t="s">
        <v>63</v>
      </c>
      <c r="B110" s="25" t="s">
        <v>31</v>
      </c>
      <c r="D110" s="23">
        <f>'Forshammar-Al2Mg-foitite (2)'!D107</f>
        <v>0.55706713537137553</v>
      </c>
      <c r="F110">
        <f t="shared" si="17"/>
        <v>1.8621771112510455</v>
      </c>
      <c r="H110" s="2">
        <v>0.39</v>
      </c>
      <c r="I110" s="2">
        <v>1.6339999999999999</v>
      </c>
      <c r="J110" s="2">
        <f t="shared" si="6"/>
        <v>1.8621771112510455</v>
      </c>
      <c r="L110">
        <v>0.443</v>
      </c>
      <c r="M110">
        <v>1.6080000000000001</v>
      </c>
      <c r="N110" s="2">
        <f t="shared" si="7"/>
        <v>1.8671857956005469</v>
      </c>
    </row>
    <row r="111" spans="1:14" x14ac:dyDescent="0.35">
      <c r="A111" s="25" t="s">
        <v>63</v>
      </c>
      <c r="B111" s="25" t="s">
        <v>49</v>
      </c>
      <c r="D111" s="23">
        <f>'Forshammar-Al2Mg-foitite (2)'!D108</f>
        <v>0.51857940615180453</v>
      </c>
      <c r="F111">
        <f t="shared" si="17"/>
        <v>1.8900982256818981</v>
      </c>
      <c r="H111" s="2">
        <v>0.39</v>
      </c>
      <c r="I111" s="2">
        <v>1.6339999999999999</v>
      </c>
      <c r="J111" s="2">
        <f t="shared" ref="J111:J153" si="18">I111-(H111*LN(D111))</f>
        <v>1.8900982256818981</v>
      </c>
      <c r="L111">
        <v>0.443</v>
      </c>
      <c r="M111">
        <v>1.6080000000000001</v>
      </c>
      <c r="N111" s="2">
        <f t="shared" ref="N111:N153" si="19">M111-(L111*LN(D111))</f>
        <v>1.8989013178899512</v>
      </c>
    </row>
    <row r="112" spans="1:14" x14ac:dyDescent="0.35">
      <c r="A112" s="25" t="s">
        <v>64</v>
      </c>
      <c r="B112" s="25" t="s">
        <v>16</v>
      </c>
      <c r="C112" t="str">
        <f>'Forshammar-Al2Mg-foitite (2)'!C109</f>
        <v>Al</v>
      </c>
      <c r="D112" s="23">
        <f>'Forshammar-Al2Mg-foitite (2)'!D109</f>
        <v>0.43821748477161149</v>
      </c>
      <c r="F112">
        <f>IF(C$112="Al",J112,N112)</f>
        <v>1.9557655809940182</v>
      </c>
      <c r="H112" s="2">
        <v>0.39</v>
      </c>
      <c r="I112" s="2">
        <v>1.6339999999999999</v>
      </c>
      <c r="J112" s="2">
        <f t="shared" si="18"/>
        <v>1.9557655809940182</v>
      </c>
      <c r="L112">
        <v>0.443</v>
      </c>
      <c r="M112">
        <v>1.6080000000000001</v>
      </c>
      <c r="N112" s="2">
        <f t="shared" si="19"/>
        <v>1.9734926984111545</v>
      </c>
    </row>
    <row r="113" spans="1:14" x14ac:dyDescent="0.35">
      <c r="A113" s="25" t="s">
        <v>64</v>
      </c>
      <c r="B113" s="25" t="s">
        <v>13</v>
      </c>
      <c r="D113" s="23">
        <f>'Forshammar-Al2Mg-foitite (2)'!D110</f>
        <v>0.56530426073901929</v>
      </c>
      <c r="F113">
        <f t="shared" ref="F113:F117" si="20">IF(C$112="Al",J113,N113)</f>
        <v>1.8564525594981183</v>
      </c>
      <c r="H113" s="2">
        <v>0.39</v>
      </c>
      <c r="I113" s="2">
        <v>1.6339999999999999</v>
      </c>
      <c r="J113" s="2">
        <f t="shared" si="18"/>
        <v>1.8564525594981183</v>
      </c>
      <c r="L113">
        <v>0.443</v>
      </c>
      <c r="M113">
        <v>1.6080000000000001</v>
      </c>
      <c r="N113" s="2">
        <f t="shared" si="19"/>
        <v>1.8606832919427347</v>
      </c>
    </row>
    <row r="114" spans="1:14" x14ac:dyDescent="0.35">
      <c r="A114" s="25" t="s">
        <v>64</v>
      </c>
      <c r="B114" s="25" t="s">
        <v>14</v>
      </c>
      <c r="D114" s="23">
        <f>'Forshammar-Al2Mg-foitite (2)'!D111</f>
        <v>0.54854280279231549</v>
      </c>
      <c r="F114">
        <f t="shared" si="20"/>
        <v>1.8681910868285567</v>
      </c>
      <c r="H114" s="2">
        <v>0.39</v>
      </c>
      <c r="I114" s="2">
        <v>1.6339999999999999</v>
      </c>
      <c r="J114" s="2">
        <f t="shared" si="18"/>
        <v>1.8681910868285567</v>
      </c>
      <c r="L114">
        <v>0.443</v>
      </c>
      <c r="M114">
        <v>1.6080000000000001</v>
      </c>
      <c r="N114" s="2">
        <f t="shared" si="19"/>
        <v>1.8740170550385915</v>
      </c>
    </row>
    <row r="115" spans="1:14" x14ac:dyDescent="0.35">
      <c r="A115" s="25" t="s">
        <v>64</v>
      </c>
      <c r="B115" s="25" t="s">
        <v>48</v>
      </c>
      <c r="D115" s="23">
        <f>'Forshammar-Al2Mg-foitite (2)'!D112</f>
        <v>0.47874505158163877</v>
      </c>
      <c r="F115">
        <f t="shared" si="20"/>
        <v>1.9212689591184149</v>
      </c>
      <c r="H115" s="2">
        <v>0.39</v>
      </c>
      <c r="I115" s="2">
        <v>1.6339999999999999</v>
      </c>
      <c r="J115" s="2">
        <f t="shared" si="18"/>
        <v>1.9212689591184149</v>
      </c>
      <c r="L115">
        <v>0.443</v>
      </c>
      <c r="M115">
        <v>1.6080000000000001</v>
      </c>
      <c r="N115" s="2">
        <f t="shared" si="19"/>
        <v>1.9343080740755332</v>
      </c>
    </row>
    <row r="116" spans="1:14" x14ac:dyDescent="0.35">
      <c r="A116" s="25" t="s">
        <v>64</v>
      </c>
      <c r="B116" s="25" t="s">
        <v>31</v>
      </c>
      <c r="D116" s="23">
        <f>'Forshammar-Al2Mg-foitite (2)'!D113</f>
        <v>0.55706713537137553</v>
      </c>
      <c r="F116">
        <f t="shared" si="20"/>
        <v>1.8621771112510455</v>
      </c>
      <c r="H116" s="2">
        <v>0.39</v>
      </c>
      <c r="I116" s="2">
        <v>1.6339999999999999</v>
      </c>
      <c r="J116" s="2">
        <f t="shared" si="18"/>
        <v>1.8621771112510455</v>
      </c>
      <c r="L116">
        <v>0.443</v>
      </c>
      <c r="M116">
        <v>1.6080000000000001</v>
      </c>
      <c r="N116" s="2">
        <f t="shared" si="19"/>
        <v>1.8671857956005469</v>
      </c>
    </row>
    <row r="117" spans="1:14" x14ac:dyDescent="0.35">
      <c r="A117" s="25" t="s">
        <v>64</v>
      </c>
      <c r="B117" s="25" t="s">
        <v>49</v>
      </c>
      <c r="D117" s="23">
        <f>'Forshammar-Al2Mg-foitite (2)'!D114</f>
        <v>0.51857940615180453</v>
      </c>
      <c r="F117">
        <f t="shared" si="20"/>
        <v>1.8900982256818981</v>
      </c>
      <c r="H117" s="2">
        <v>0.39</v>
      </c>
      <c r="I117" s="2">
        <v>1.6339999999999999</v>
      </c>
      <c r="J117" s="2">
        <f t="shared" si="18"/>
        <v>1.8900982256818981</v>
      </c>
      <c r="L117">
        <v>0.443</v>
      </c>
      <c r="M117">
        <v>1.6080000000000001</v>
      </c>
      <c r="N117" s="2">
        <f t="shared" si="19"/>
        <v>1.8989013178899512</v>
      </c>
    </row>
    <row r="118" spans="1:14" x14ac:dyDescent="0.35">
      <c r="A118" s="25" t="s">
        <v>65</v>
      </c>
      <c r="B118" s="25" t="s">
        <v>16</v>
      </c>
      <c r="C118" t="str">
        <f>'Forshammar-Al2Mg-foitite (2)'!C115</f>
        <v>Al</v>
      </c>
      <c r="D118" s="23">
        <f>'Forshammar-Al2Mg-foitite (2)'!D115</f>
        <v>0.43821748477161149</v>
      </c>
      <c r="F118">
        <f>IF(C$118="Al",J118,N118)</f>
        <v>1.9557655809940182</v>
      </c>
      <c r="H118" s="2">
        <v>0.39</v>
      </c>
      <c r="I118" s="2">
        <v>1.6339999999999999</v>
      </c>
      <c r="J118" s="2">
        <f t="shared" si="18"/>
        <v>1.9557655809940182</v>
      </c>
      <c r="L118">
        <v>0.443</v>
      </c>
      <c r="M118">
        <v>1.6080000000000001</v>
      </c>
      <c r="N118" s="2">
        <f t="shared" si="19"/>
        <v>1.9734926984111545</v>
      </c>
    </row>
    <row r="119" spans="1:14" x14ac:dyDescent="0.35">
      <c r="A119" s="25" t="s">
        <v>65</v>
      </c>
      <c r="B119" s="25" t="s">
        <v>13</v>
      </c>
      <c r="D119" s="23">
        <f>'Forshammar-Al2Mg-foitite (2)'!D116</f>
        <v>0.56530426073901929</v>
      </c>
      <c r="F119">
        <f t="shared" ref="F119:F123" si="21">IF(C$118="Al",J119,N119)</f>
        <v>1.8564525594981183</v>
      </c>
      <c r="H119" s="2">
        <v>0.39</v>
      </c>
      <c r="I119" s="2">
        <v>1.6339999999999999</v>
      </c>
      <c r="J119" s="2">
        <f t="shared" si="18"/>
        <v>1.8564525594981183</v>
      </c>
      <c r="L119">
        <v>0.443</v>
      </c>
      <c r="M119">
        <v>1.6080000000000001</v>
      </c>
      <c r="N119" s="2">
        <f t="shared" si="19"/>
        <v>1.8606832919427347</v>
      </c>
    </row>
    <row r="120" spans="1:14" x14ac:dyDescent="0.35">
      <c r="A120" s="25" t="s">
        <v>65</v>
      </c>
      <c r="B120" s="25" t="s">
        <v>14</v>
      </c>
      <c r="D120" s="23">
        <f>'Forshammar-Al2Mg-foitite (2)'!D117</f>
        <v>0.54854280279231549</v>
      </c>
      <c r="F120">
        <f t="shared" si="21"/>
        <v>1.8681910868285567</v>
      </c>
      <c r="H120" s="2">
        <v>0.39</v>
      </c>
      <c r="I120" s="2">
        <v>1.6339999999999999</v>
      </c>
      <c r="J120" s="2">
        <f t="shared" si="18"/>
        <v>1.8681910868285567</v>
      </c>
      <c r="L120">
        <v>0.443</v>
      </c>
      <c r="M120">
        <v>1.6080000000000001</v>
      </c>
      <c r="N120" s="2">
        <f t="shared" si="19"/>
        <v>1.8740170550385915</v>
      </c>
    </row>
    <row r="121" spans="1:14" x14ac:dyDescent="0.35">
      <c r="A121" s="25" t="s">
        <v>65</v>
      </c>
      <c r="B121" s="25" t="s">
        <v>48</v>
      </c>
      <c r="D121" s="23">
        <f>'Forshammar-Al2Mg-foitite (2)'!D118</f>
        <v>0.47874505158163877</v>
      </c>
      <c r="F121">
        <f t="shared" si="21"/>
        <v>1.9212689591184149</v>
      </c>
      <c r="H121" s="2">
        <v>0.39</v>
      </c>
      <c r="I121" s="2">
        <v>1.6339999999999999</v>
      </c>
      <c r="J121" s="2">
        <f t="shared" si="18"/>
        <v>1.9212689591184149</v>
      </c>
      <c r="L121">
        <v>0.443</v>
      </c>
      <c r="M121">
        <v>1.6080000000000001</v>
      </c>
      <c r="N121" s="2">
        <f t="shared" si="19"/>
        <v>1.9343080740755332</v>
      </c>
    </row>
    <row r="122" spans="1:14" x14ac:dyDescent="0.35">
      <c r="A122" s="25" t="s">
        <v>65</v>
      </c>
      <c r="B122" s="25" t="s">
        <v>31</v>
      </c>
      <c r="D122" s="23">
        <f>'Forshammar-Al2Mg-foitite (2)'!D119</f>
        <v>0.55706713537137553</v>
      </c>
      <c r="F122">
        <f t="shared" si="21"/>
        <v>1.8621771112510455</v>
      </c>
      <c r="H122" s="2">
        <v>0.39</v>
      </c>
      <c r="I122" s="2">
        <v>1.6339999999999999</v>
      </c>
      <c r="J122" s="2">
        <f t="shared" si="18"/>
        <v>1.8621771112510455</v>
      </c>
      <c r="L122">
        <v>0.443</v>
      </c>
      <c r="M122">
        <v>1.6080000000000001</v>
      </c>
      <c r="N122" s="2">
        <f t="shared" si="19"/>
        <v>1.8671857956005469</v>
      </c>
    </row>
    <row r="123" spans="1:14" x14ac:dyDescent="0.35">
      <c r="A123" s="25" t="s">
        <v>65</v>
      </c>
      <c r="B123" s="25" t="s">
        <v>49</v>
      </c>
      <c r="D123" s="23">
        <f>'Forshammar-Al2Mg-foitite (2)'!D120</f>
        <v>0.51857940615180453</v>
      </c>
      <c r="F123">
        <f t="shared" si="21"/>
        <v>1.8900982256818981</v>
      </c>
      <c r="H123" s="2">
        <v>0.39</v>
      </c>
      <c r="I123" s="2">
        <v>1.6339999999999999</v>
      </c>
      <c r="J123" s="2">
        <f t="shared" si="18"/>
        <v>1.8900982256818981</v>
      </c>
      <c r="L123">
        <v>0.443</v>
      </c>
      <c r="M123">
        <v>1.6080000000000001</v>
      </c>
      <c r="N123" s="2">
        <f t="shared" si="19"/>
        <v>1.8989013178899512</v>
      </c>
    </row>
    <row r="124" spans="1:14" x14ac:dyDescent="0.35">
      <c r="A124" s="25" t="s">
        <v>66</v>
      </c>
      <c r="B124" s="25" t="s">
        <v>16</v>
      </c>
      <c r="C124" t="str">
        <f>'Forshammar-Al2Mg-foitite (2)'!C121</f>
        <v>Al</v>
      </c>
      <c r="D124" s="23">
        <f>'Forshammar-Al2Mg-foitite (2)'!D121</f>
        <v>0.43821748477161149</v>
      </c>
      <c r="F124">
        <f>IF(C$124="Al",J124,N124)</f>
        <v>1.9557655809940182</v>
      </c>
      <c r="H124" s="2">
        <v>0.39</v>
      </c>
      <c r="I124" s="2">
        <v>1.6339999999999999</v>
      </c>
      <c r="J124" s="2">
        <f t="shared" si="18"/>
        <v>1.9557655809940182</v>
      </c>
      <c r="L124">
        <v>0.443</v>
      </c>
      <c r="M124">
        <v>1.6080000000000001</v>
      </c>
      <c r="N124" s="2">
        <f t="shared" si="19"/>
        <v>1.9734926984111545</v>
      </c>
    </row>
    <row r="125" spans="1:14" x14ac:dyDescent="0.35">
      <c r="A125" s="25" t="s">
        <v>66</v>
      </c>
      <c r="B125" s="25" t="s">
        <v>13</v>
      </c>
      <c r="D125" s="23">
        <f>'Forshammar-Al2Mg-foitite (2)'!D122</f>
        <v>0.56530426073901929</v>
      </c>
      <c r="F125">
        <f t="shared" ref="F125:F129" si="22">IF(C$124="Al",J125,N125)</f>
        <v>1.8564525594981183</v>
      </c>
      <c r="H125" s="2">
        <v>0.39</v>
      </c>
      <c r="I125" s="2">
        <v>1.6339999999999999</v>
      </c>
      <c r="J125" s="2">
        <f t="shared" si="18"/>
        <v>1.8564525594981183</v>
      </c>
      <c r="L125">
        <v>0.443</v>
      </c>
      <c r="M125">
        <v>1.6080000000000001</v>
      </c>
      <c r="N125" s="2">
        <f t="shared" si="19"/>
        <v>1.8606832919427347</v>
      </c>
    </row>
    <row r="126" spans="1:14" x14ac:dyDescent="0.35">
      <c r="A126" s="25" t="s">
        <v>66</v>
      </c>
      <c r="B126" s="25" t="s">
        <v>14</v>
      </c>
      <c r="D126" s="23">
        <f>'Forshammar-Al2Mg-foitite (2)'!D123</f>
        <v>0.54854280279231549</v>
      </c>
      <c r="F126">
        <f t="shared" si="22"/>
        <v>1.8681910868285567</v>
      </c>
      <c r="H126" s="2">
        <v>0.39</v>
      </c>
      <c r="I126" s="2">
        <v>1.6339999999999999</v>
      </c>
      <c r="J126" s="2">
        <f t="shared" si="18"/>
        <v>1.8681910868285567</v>
      </c>
      <c r="L126">
        <v>0.443</v>
      </c>
      <c r="M126">
        <v>1.6080000000000001</v>
      </c>
      <c r="N126" s="2">
        <f t="shared" si="19"/>
        <v>1.8740170550385915</v>
      </c>
    </row>
    <row r="127" spans="1:14" x14ac:dyDescent="0.35">
      <c r="A127" s="25" t="s">
        <v>66</v>
      </c>
      <c r="B127" s="25" t="s">
        <v>48</v>
      </c>
      <c r="D127" s="23">
        <f>'Forshammar-Al2Mg-foitite (2)'!D124</f>
        <v>0.47874505158163877</v>
      </c>
      <c r="F127">
        <f t="shared" si="22"/>
        <v>1.9212689591184149</v>
      </c>
      <c r="H127" s="2">
        <v>0.39</v>
      </c>
      <c r="I127" s="2">
        <v>1.6339999999999999</v>
      </c>
      <c r="J127" s="2">
        <f t="shared" si="18"/>
        <v>1.9212689591184149</v>
      </c>
      <c r="L127">
        <v>0.443</v>
      </c>
      <c r="M127">
        <v>1.6080000000000001</v>
      </c>
      <c r="N127" s="2">
        <f t="shared" si="19"/>
        <v>1.9343080740755332</v>
      </c>
    </row>
    <row r="128" spans="1:14" x14ac:dyDescent="0.35">
      <c r="A128" s="25" t="s">
        <v>66</v>
      </c>
      <c r="B128" s="25" t="s">
        <v>31</v>
      </c>
      <c r="D128" s="23">
        <f>'Forshammar-Al2Mg-foitite (2)'!D125</f>
        <v>0.55706713537137553</v>
      </c>
      <c r="F128">
        <f t="shared" si="22"/>
        <v>1.8621771112510455</v>
      </c>
      <c r="H128" s="2">
        <v>0.39</v>
      </c>
      <c r="I128" s="2">
        <v>1.6339999999999999</v>
      </c>
      <c r="J128" s="2">
        <f t="shared" si="18"/>
        <v>1.8621771112510455</v>
      </c>
      <c r="L128">
        <v>0.443</v>
      </c>
      <c r="M128">
        <v>1.6080000000000001</v>
      </c>
      <c r="N128" s="2">
        <f t="shared" si="19"/>
        <v>1.8671857956005469</v>
      </c>
    </row>
    <row r="129" spans="1:14" x14ac:dyDescent="0.35">
      <c r="A129" s="25" t="s">
        <v>66</v>
      </c>
      <c r="B129" s="25" t="s">
        <v>49</v>
      </c>
      <c r="D129" s="23">
        <f>'Forshammar-Al2Mg-foitite (2)'!D126</f>
        <v>0.51857940615180453</v>
      </c>
      <c r="F129">
        <f t="shared" si="22"/>
        <v>1.8900982256818981</v>
      </c>
      <c r="H129" s="2">
        <v>0.39</v>
      </c>
      <c r="I129" s="2">
        <v>1.6339999999999999</v>
      </c>
      <c r="J129" s="2">
        <f t="shared" si="18"/>
        <v>1.8900982256818981</v>
      </c>
      <c r="L129">
        <v>0.443</v>
      </c>
      <c r="M129">
        <v>1.6080000000000001</v>
      </c>
      <c r="N129" s="2">
        <f t="shared" si="19"/>
        <v>1.8989013178899512</v>
      </c>
    </row>
    <row r="130" spans="1:14" x14ac:dyDescent="0.35">
      <c r="A130" s="25" t="s">
        <v>67</v>
      </c>
      <c r="B130" s="25" t="s">
        <v>16</v>
      </c>
      <c r="C130" t="str">
        <f>'Forshammar-Al2Mg-foitite (2)'!C127</f>
        <v>Al</v>
      </c>
      <c r="D130" s="23">
        <f>'Forshammar-Al2Mg-foitite (2)'!D127</f>
        <v>0.43821748477161149</v>
      </c>
      <c r="F130">
        <f>IF(C$130="Al",J130,N130)</f>
        <v>1.9557655809940182</v>
      </c>
      <c r="H130" s="2">
        <v>0.39</v>
      </c>
      <c r="I130" s="2">
        <v>1.6339999999999999</v>
      </c>
      <c r="J130" s="2">
        <f t="shared" si="18"/>
        <v>1.9557655809940182</v>
      </c>
      <c r="L130">
        <v>0.443</v>
      </c>
      <c r="M130">
        <v>1.6080000000000001</v>
      </c>
      <c r="N130" s="2">
        <f t="shared" si="19"/>
        <v>1.9734926984111545</v>
      </c>
    </row>
    <row r="131" spans="1:14" x14ac:dyDescent="0.35">
      <c r="A131" s="25" t="s">
        <v>67</v>
      </c>
      <c r="B131" s="25" t="s">
        <v>13</v>
      </c>
      <c r="D131" s="23">
        <f>'Forshammar-Al2Mg-foitite (2)'!D128</f>
        <v>0.56530426073901929</v>
      </c>
      <c r="F131">
        <f t="shared" ref="F131:F135" si="23">IF(C$130="Al",J131,N131)</f>
        <v>1.8564525594981183</v>
      </c>
      <c r="H131" s="2">
        <v>0.39</v>
      </c>
      <c r="I131" s="2">
        <v>1.6339999999999999</v>
      </c>
      <c r="J131" s="2">
        <f t="shared" si="18"/>
        <v>1.8564525594981183</v>
      </c>
      <c r="L131">
        <v>0.443</v>
      </c>
      <c r="M131">
        <v>1.6080000000000001</v>
      </c>
      <c r="N131" s="2">
        <f t="shared" si="19"/>
        <v>1.8606832919427347</v>
      </c>
    </row>
    <row r="132" spans="1:14" x14ac:dyDescent="0.35">
      <c r="A132" s="25" t="s">
        <v>67</v>
      </c>
      <c r="B132" s="25" t="s">
        <v>14</v>
      </c>
      <c r="D132" s="23">
        <f>'Forshammar-Al2Mg-foitite (2)'!D129</f>
        <v>0.54854280279231549</v>
      </c>
      <c r="F132">
        <f t="shared" si="23"/>
        <v>1.8681910868285567</v>
      </c>
      <c r="H132" s="2">
        <v>0.39</v>
      </c>
      <c r="I132" s="2">
        <v>1.6339999999999999</v>
      </c>
      <c r="J132" s="2">
        <f t="shared" si="18"/>
        <v>1.8681910868285567</v>
      </c>
      <c r="L132">
        <v>0.443</v>
      </c>
      <c r="M132">
        <v>1.6080000000000001</v>
      </c>
      <c r="N132" s="2">
        <f t="shared" si="19"/>
        <v>1.8740170550385915</v>
      </c>
    </row>
    <row r="133" spans="1:14" x14ac:dyDescent="0.35">
      <c r="A133" s="25" t="s">
        <v>67</v>
      </c>
      <c r="B133" s="25" t="s">
        <v>48</v>
      </c>
      <c r="D133" s="23">
        <f>'Forshammar-Al2Mg-foitite (2)'!D130</f>
        <v>0.47874505158163877</v>
      </c>
      <c r="F133">
        <f t="shared" si="23"/>
        <v>1.9212689591184149</v>
      </c>
      <c r="H133" s="2">
        <v>0.39</v>
      </c>
      <c r="I133" s="2">
        <v>1.6339999999999999</v>
      </c>
      <c r="J133" s="2">
        <f t="shared" si="18"/>
        <v>1.9212689591184149</v>
      </c>
      <c r="L133">
        <v>0.443</v>
      </c>
      <c r="M133">
        <v>1.6080000000000001</v>
      </c>
      <c r="N133" s="2">
        <f t="shared" si="19"/>
        <v>1.9343080740755332</v>
      </c>
    </row>
    <row r="134" spans="1:14" x14ac:dyDescent="0.35">
      <c r="A134" s="25" t="s">
        <v>67</v>
      </c>
      <c r="B134" s="25" t="s">
        <v>31</v>
      </c>
      <c r="D134" s="23">
        <f>'Forshammar-Al2Mg-foitite (2)'!D131</f>
        <v>0.55706713537137553</v>
      </c>
      <c r="F134">
        <f t="shared" si="23"/>
        <v>1.8621771112510455</v>
      </c>
      <c r="H134" s="2">
        <v>0.39</v>
      </c>
      <c r="I134" s="2">
        <v>1.6339999999999999</v>
      </c>
      <c r="J134" s="2">
        <f t="shared" si="18"/>
        <v>1.8621771112510455</v>
      </c>
      <c r="L134">
        <v>0.443</v>
      </c>
      <c r="M134">
        <v>1.6080000000000001</v>
      </c>
      <c r="N134" s="2">
        <f t="shared" si="19"/>
        <v>1.8671857956005469</v>
      </c>
    </row>
    <row r="135" spans="1:14" x14ac:dyDescent="0.35">
      <c r="A135" s="25" t="s">
        <v>67</v>
      </c>
      <c r="B135" s="25" t="s">
        <v>49</v>
      </c>
      <c r="D135" s="23">
        <f>'Forshammar-Al2Mg-foitite (2)'!D132</f>
        <v>0.51857940615180453</v>
      </c>
      <c r="F135">
        <f t="shared" si="23"/>
        <v>1.8900982256818981</v>
      </c>
      <c r="H135" s="2">
        <v>0.39</v>
      </c>
      <c r="I135" s="2">
        <v>1.6339999999999999</v>
      </c>
      <c r="J135" s="2">
        <f t="shared" si="18"/>
        <v>1.8900982256818981</v>
      </c>
      <c r="L135">
        <v>0.443</v>
      </c>
      <c r="M135">
        <v>1.6080000000000001</v>
      </c>
      <c r="N135" s="2">
        <f t="shared" si="19"/>
        <v>1.8989013178899512</v>
      </c>
    </row>
    <row r="136" spans="1:14" x14ac:dyDescent="0.35">
      <c r="A136" s="25" t="s">
        <v>68</v>
      </c>
      <c r="B136" s="25" t="s">
        <v>16</v>
      </c>
      <c r="C136" t="str">
        <f>'Forshammar-Al2Mg-foitite (2)'!C133</f>
        <v>Al</v>
      </c>
      <c r="D136" s="23">
        <f>'Forshammar-Al2Mg-foitite (2)'!D133</f>
        <v>0.43821748477161149</v>
      </c>
      <c r="F136">
        <f>IF(C$136="Al",J136,N136)</f>
        <v>1.9557655809940182</v>
      </c>
      <c r="H136" s="2">
        <v>0.39</v>
      </c>
      <c r="I136" s="2">
        <v>1.6339999999999999</v>
      </c>
      <c r="J136" s="2">
        <f t="shared" si="18"/>
        <v>1.9557655809940182</v>
      </c>
      <c r="L136">
        <v>0.443</v>
      </c>
      <c r="M136">
        <v>1.6080000000000001</v>
      </c>
      <c r="N136" s="2">
        <f t="shared" si="19"/>
        <v>1.9734926984111545</v>
      </c>
    </row>
    <row r="137" spans="1:14" x14ac:dyDescent="0.35">
      <c r="A137" s="25" t="s">
        <v>68</v>
      </c>
      <c r="B137" s="25" t="s">
        <v>13</v>
      </c>
      <c r="D137" s="23">
        <f>'Forshammar-Al2Mg-foitite (2)'!D134</f>
        <v>0.56530426073901929</v>
      </c>
      <c r="F137">
        <f t="shared" ref="F137:F141" si="24">IF(C$136="Al",J137,N137)</f>
        <v>1.8564525594981183</v>
      </c>
      <c r="H137" s="2">
        <v>0.39</v>
      </c>
      <c r="I137" s="2">
        <v>1.6339999999999999</v>
      </c>
      <c r="J137" s="2">
        <f t="shared" si="18"/>
        <v>1.8564525594981183</v>
      </c>
      <c r="L137">
        <v>0.443</v>
      </c>
      <c r="M137">
        <v>1.6080000000000001</v>
      </c>
      <c r="N137" s="2">
        <f t="shared" si="19"/>
        <v>1.8606832919427347</v>
      </c>
    </row>
    <row r="138" spans="1:14" x14ac:dyDescent="0.35">
      <c r="A138" s="25" t="s">
        <v>68</v>
      </c>
      <c r="B138" s="25" t="s">
        <v>14</v>
      </c>
      <c r="D138" s="23">
        <f>'Forshammar-Al2Mg-foitite (2)'!D135</f>
        <v>0.54854280279231549</v>
      </c>
      <c r="F138">
        <f t="shared" si="24"/>
        <v>1.8681910868285567</v>
      </c>
      <c r="H138" s="2">
        <v>0.39</v>
      </c>
      <c r="I138" s="2">
        <v>1.6339999999999999</v>
      </c>
      <c r="J138" s="2">
        <f t="shared" si="18"/>
        <v>1.8681910868285567</v>
      </c>
      <c r="L138">
        <v>0.443</v>
      </c>
      <c r="M138">
        <v>1.6080000000000001</v>
      </c>
      <c r="N138" s="2">
        <f t="shared" si="19"/>
        <v>1.8740170550385915</v>
      </c>
    </row>
    <row r="139" spans="1:14" x14ac:dyDescent="0.35">
      <c r="A139" s="25" t="s">
        <v>68</v>
      </c>
      <c r="B139" s="25" t="s">
        <v>48</v>
      </c>
      <c r="D139" s="23">
        <f>'Forshammar-Al2Mg-foitite (2)'!D136</f>
        <v>0.47874505158163877</v>
      </c>
      <c r="F139">
        <f t="shared" si="24"/>
        <v>1.9212689591184149</v>
      </c>
      <c r="H139" s="2">
        <v>0.39</v>
      </c>
      <c r="I139" s="2">
        <v>1.6339999999999999</v>
      </c>
      <c r="J139" s="2">
        <f t="shared" si="18"/>
        <v>1.9212689591184149</v>
      </c>
      <c r="L139">
        <v>0.443</v>
      </c>
      <c r="M139">
        <v>1.6080000000000001</v>
      </c>
      <c r="N139" s="2">
        <f t="shared" si="19"/>
        <v>1.9343080740755332</v>
      </c>
    </row>
    <row r="140" spans="1:14" x14ac:dyDescent="0.35">
      <c r="A140" s="25" t="s">
        <v>68</v>
      </c>
      <c r="B140" s="25" t="s">
        <v>31</v>
      </c>
      <c r="D140" s="23">
        <f>'Forshammar-Al2Mg-foitite (2)'!D137</f>
        <v>0.55706713537137553</v>
      </c>
      <c r="F140">
        <f t="shared" si="24"/>
        <v>1.8621771112510455</v>
      </c>
      <c r="H140" s="2">
        <v>0.39</v>
      </c>
      <c r="I140" s="2">
        <v>1.6339999999999999</v>
      </c>
      <c r="J140" s="2">
        <f t="shared" si="18"/>
        <v>1.8621771112510455</v>
      </c>
      <c r="L140">
        <v>0.443</v>
      </c>
      <c r="M140">
        <v>1.6080000000000001</v>
      </c>
      <c r="N140" s="2">
        <f t="shared" si="19"/>
        <v>1.8671857956005469</v>
      </c>
    </row>
    <row r="141" spans="1:14" x14ac:dyDescent="0.35">
      <c r="A141" s="25" t="s">
        <v>68</v>
      </c>
      <c r="B141" s="25" t="s">
        <v>49</v>
      </c>
      <c r="D141" s="23">
        <f>'Forshammar-Al2Mg-foitite (2)'!D138</f>
        <v>0.51857940615180453</v>
      </c>
      <c r="F141">
        <f t="shared" si="24"/>
        <v>1.8900982256818981</v>
      </c>
      <c r="H141" s="2">
        <v>0.39</v>
      </c>
      <c r="I141" s="2">
        <v>1.6339999999999999</v>
      </c>
      <c r="J141" s="2">
        <f t="shared" si="18"/>
        <v>1.8900982256818981</v>
      </c>
      <c r="L141">
        <v>0.443</v>
      </c>
      <c r="M141">
        <v>1.6080000000000001</v>
      </c>
      <c r="N141" s="2">
        <f t="shared" si="19"/>
        <v>1.8989013178899512</v>
      </c>
    </row>
    <row r="142" spans="1:14" x14ac:dyDescent="0.35">
      <c r="A142" s="25" t="s">
        <v>69</v>
      </c>
      <c r="B142" s="25" t="s">
        <v>16</v>
      </c>
      <c r="C142" t="str">
        <f>'Forshammar-Al2Mg-foitite (2)'!C139</f>
        <v>Al</v>
      </c>
      <c r="D142" s="23">
        <f>'Forshammar-Al2Mg-foitite (2)'!D139</f>
        <v>0.43821748477161149</v>
      </c>
      <c r="F142">
        <f>IF(C$142="Al",J142,N142)</f>
        <v>1.9557655809940182</v>
      </c>
      <c r="H142" s="2">
        <v>0.39</v>
      </c>
      <c r="I142" s="2">
        <v>1.6339999999999999</v>
      </c>
      <c r="J142" s="2">
        <f t="shared" si="18"/>
        <v>1.9557655809940182</v>
      </c>
      <c r="L142">
        <v>0.443</v>
      </c>
      <c r="M142">
        <v>1.6080000000000001</v>
      </c>
      <c r="N142" s="2">
        <f t="shared" si="19"/>
        <v>1.9734926984111545</v>
      </c>
    </row>
    <row r="143" spans="1:14" x14ac:dyDescent="0.35">
      <c r="A143" s="25" t="s">
        <v>69</v>
      </c>
      <c r="B143" s="25" t="s">
        <v>13</v>
      </c>
      <c r="D143" s="23">
        <f>'Forshammar-Al2Mg-foitite (2)'!D140</f>
        <v>0.56530426073901929</v>
      </c>
      <c r="F143">
        <f t="shared" ref="F143:F147" si="25">IF(C$142="Al",J143,N143)</f>
        <v>1.8564525594981183</v>
      </c>
      <c r="H143" s="2">
        <v>0.39</v>
      </c>
      <c r="I143" s="2">
        <v>1.6339999999999999</v>
      </c>
      <c r="J143" s="2">
        <f t="shared" si="18"/>
        <v>1.8564525594981183</v>
      </c>
      <c r="L143">
        <v>0.443</v>
      </c>
      <c r="M143">
        <v>1.6080000000000001</v>
      </c>
      <c r="N143" s="2">
        <f t="shared" si="19"/>
        <v>1.8606832919427347</v>
      </c>
    </row>
    <row r="144" spans="1:14" x14ac:dyDescent="0.35">
      <c r="A144" s="25" t="s">
        <v>69</v>
      </c>
      <c r="B144" s="25" t="s">
        <v>14</v>
      </c>
      <c r="D144" s="23">
        <f>'Forshammar-Al2Mg-foitite (2)'!D141</f>
        <v>0.54854280279231549</v>
      </c>
      <c r="F144">
        <f t="shared" si="25"/>
        <v>1.8681910868285567</v>
      </c>
      <c r="H144" s="2">
        <v>0.39</v>
      </c>
      <c r="I144" s="2">
        <v>1.6339999999999999</v>
      </c>
      <c r="J144" s="2">
        <f t="shared" si="18"/>
        <v>1.8681910868285567</v>
      </c>
      <c r="L144">
        <v>0.443</v>
      </c>
      <c r="M144">
        <v>1.6080000000000001</v>
      </c>
      <c r="N144" s="2">
        <f t="shared" si="19"/>
        <v>1.8740170550385915</v>
      </c>
    </row>
    <row r="145" spans="1:14" x14ac:dyDescent="0.35">
      <c r="A145" s="25" t="s">
        <v>69</v>
      </c>
      <c r="B145" s="25" t="s">
        <v>48</v>
      </c>
      <c r="D145" s="23">
        <f>'Forshammar-Al2Mg-foitite (2)'!D142</f>
        <v>0.47874505158163877</v>
      </c>
      <c r="F145">
        <f t="shared" si="25"/>
        <v>1.9212689591184149</v>
      </c>
      <c r="H145" s="2">
        <v>0.39</v>
      </c>
      <c r="I145" s="2">
        <v>1.6339999999999999</v>
      </c>
      <c r="J145" s="2">
        <f t="shared" si="18"/>
        <v>1.9212689591184149</v>
      </c>
      <c r="L145">
        <v>0.443</v>
      </c>
      <c r="M145">
        <v>1.6080000000000001</v>
      </c>
      <c r="N145" s="2">
        <f t="shared" si="19"/>
        <v>1.9343080740755332</v>
      </c>
    </row>
    <row r="146" spans="1:14" x14ac:dyDescent="0.35">
      <c r="A146" s="25" t="s">
        <v>69</v>
      </c>
      <c r="B146" s="25" t="s">
        <v>31</v>
      </c>
      <c r="D146" s="23">
        <f>'Forshammar-Al2Mg-foitite (2)'!D143</f>
        <v>0.55706713537137553</v>
      </c>
      <c r="F146">
        <f t="shared" si="25"/>
        <v>1.8621771112510455</v>
      </c>
      <c r="H146" s="2">
        <v>0.39</v>
      </c>
      <c r="I146" s="2">
        <v>1.6339999999999999</v>
      </c>
      <c r="J146" s="2">
        <f t="shared" si="18"/>
        <v>1.8621771112510455</v>
      </c>
      <c r="L146">
        <v>0.443</v>
      </c>
      <c r="M146">
        <v>1.6080000000000001</v>
      </c>
      <c r="N146" s="2">
        <f t="shared" si="19"/>
        <v>1.8671857956005469</v>
      </c>
    </row>
    <row r="147" spans="1:14" x14ac:dyDescent="0.35">
      <c r="A147" s="25" t="s">
        <v>69</v>
      </c>
      <c r="B147" s="25" t="s">
        <v>49</v>
      </c>
      <c r="D147" s="23">
        <f>'Forshammar-Al2Mg-foitite (2)'!D144</f>
        <v>0.51857940615180453</v>
      </c>
      <c r="F147">
        <f t="shared" si="25"/>
        <v>1.8900982256818981</v>
      </c>
      <c r="H147" s="2">
        <v>0.39</v>
      </c>
      <c r="I147" s="2">
        <v>1.6339999999999999</v>
      </c>
      <c r="J147" s="2">
        <f t="shared" si="18"/>
        <v>1.8900982256818981</v>
      </c>
      <c r="L147">
        <v>0.443</v>
      </c>
      <c r="M147">
        <v>1.6080000000000001</v>
      </c>
      <c r="N147" s="2">
        <f t="shared" si="19"/>
        <v>1.8989013178899512</v>
      </c>
    </row>
    <row r="148" spans="1:14" x14ac:dyDescent="0.35">
      <c r="A148" s="25" t="s">
        <v>70</v>
      </c>
      <c r="B148" s="25" t="s">
        <v>16</v>
      </c>
      <c r="C148" t="str">
        <f>'Forshammar-Al2Mg-foitite (2)'!C145</f>
        <v>Al</v>
      </c>
      <c r="D148" s="23">
        <f>'Forshammar-Al2Mg-foitite (2)'!D145</f>
        <v>0.43821748477161149</v>
      </c>
      <c r="F148">
        <f>IF(C$148="Al",J148,N148)</f>
        <v>1.9557655809940182</v>
      </c>
      <c r="H148" s="2">
        <v>0.39</v>
      </c>
      <c r="I148" s="2">
        <v>1.6339999999999999</v>
      </c>
      <c r="J148" s="2">
        <f t="shared" si="18"/>
        <v>1.9557655809940182</v>
      </c>
      <c r="L148">
        <v>0.443</v>
      </c>
      <c r="M148">
        <v>1.6080000000000001</v>
      </c>
      <c r="N148" s="2">
        <f t="shared" si="19"/>
        <v>1.9734926984111545</v>
      </c>
    </row>
    <row r="149" spans="1:14" x14ac:dyDescent="0.35">
      <c r="A149" s="25" t="s">
        <v>70</v>
      </c>
      <c r="B149" s="25" t="s">
        <v>13</v>
      </c>
      <c r="D149" s="23">
        <f>'Forshammar-Al2Mg-foitite (2)'!D146</f>
        <v>0.56530426073901929</v>
      </c>
      <c r="F149">
        <f t="shared" ref="F149:F153" si="26">IF(C$148="Al",J149,N149)</f>
        <v>1.8564525594981183</v>
      </c>
      <c r="H149" s="2">
        <v>0.39</v>
      </c>
      <c r="I149" s="2">
        <v>1.6339999999999999</v>
      </c>
      <c r="J149" s="2">
        <f t="shared" si="18"/>
        <v>1.8564525594981183</v>
      </c>
      <c r="L149">
        <v>0.443</v>
      </c>
      <c r="M149">
        <v>1.6080000000000001</v>
      </c>
      <c r="N149" s="2">
        <f t="shared" si="19"/>
        <v>1.8606832919427347</v>
      </c>
    </row>
    <row r="150" spans="1:14" x14ac:dyDescent="0.35">
      <c r="A150" s="25" t="s">
        <v>70</v>
      </c>
      <c r="B150" s="25" t="s">
        <v>14</v>
      </c>
      <c r="D150" s="23">
        <f>'Forshammar-Al2Mg-foitite (2)'!D147</f>
        <v>0.54854280279231549</v>
      </c>
      <c r="F150">
        <f t="shared" si="26"/>
        <v>1.8681910868285567</v>
      </c>
      <c r="H150" s="2">
        <v>0.39</v>
      </c>
      <c r="I150" s="2">
        <v>1.6339999999999999</v>
      </c>
      <c r="J150" s="2">
        <f t="shared" si="18"/>
        <v>1.8681910868285567</v>
      </c>
      <c r="L150">
        <v>0.443</v>
      </c>
      <c r="M150">
        <v>1.6080000000000001</v>
      </c>
      <c r="N150" s="2">
        <f t="shared" si="19"/>
        <v>1.8740170550385915</v>
      </c>
    </row>
    <row r="151" spans="1:14" x14ac:dyDescent="0.35">
      <c r="A151" s="25" t="s">
        <v>70</v>
      </c>
      <c r="B151" s="25" t="s">
        <v>48</v>
      </c>
      <c r="D151" s="23">
        <f>'Forshammar-Al2Mg-foitite (2)'!D148</f>
        <v>0.47874505158163877</v>
      </c>
      <c r="F151">
        <f t="shared" si="26"/>
        <v>1.9212689591184149</v>
      </c>
      <c r="H151" s="2">
        <v>0.39</v>
      </c>
      <c r="I151" s="2">
        <v>1.6339999999999999</v>
      </c>
      <c r="J151" s="2">
        <f t="shared" si="18"/>
        <v>1.9212689591184149</v>
      </c>
      <c r="L151">
        <v>0.443</v>
      </c>
      <c r="M151">
        <v>1.6080000000000001</v>
      </c>
      <c r="N151" s="2">
        <f t="shared" si="19"/>
        <v>1.9343080740755332</v>
      </c>
    </row>
    <row r="152" spans="1:14" x14ac:dyDescent="0.35">
      <c r="A152" s="25" t="s">
        <v>70</v>
      </c>
      <c r="B152" s="25" t="s">
        <v>31</v>
      </c>
      <c r="D152" s="23">
        <f>'Forshammar-Al2Mg-foitite (2)'!D149</f>
        <v>0.55706713537137553</v>
      </c>
      <c r="F152">
        <f t="shared" si="26"/>
        <v>1.8621771112510455</v>
      </c>
      <c r="H152" s="2">
        <v>0.39</v>
      </c>
      <c r="I152" s="2">
        <v>1.6339999999999999</v>
      </c>
      <c r="J152" s="2">
        <f t="shared" si="18"/>
        <v>1.8621771112510455</v>
      </c>
      <c r="L152">
        <v>0.443</v>
      </c>
      <c r="M152">
        <v>1.6080000000000001</v>
      </c>
      <c r="N152" s="2">
        <f t="shared" si="19"/>
        <v>1.8671857956005469</v>
      </c>
    </row>
    <row r="153" spans="1:14" x14ac:dyDescent="0.35">
      <c r="A153" s="25" t="s">
        <v>70</v>
      </c>
      <c r="B153" s="25" t="s">
        <v>49</v>
      </c>
      <c r="D153" s="23">
        <f>'Forshammar-Al2Mg-foitite (2)'!D150</f>
        <v>0.51857940615180453</v>
      </c>
      <c r="F153">
        <f t="shared" si="26"/>
        <v>1.8900982256818981</v>
      </c>
      <c r="H153" s="2">
        <v>0.39</v>
      </c>
      <c r="I153" s="2">
        <v>1.6339999999999999</v>
      </c>
      <c r="J153" s="2">
        <f t="shared" si="18"/>
        <v>1.8900982256818981</v>
      </c>
      <c r="L153">
        <v>0.443</v>
      </c>
      <c r="M153">
        <v>1.6080000000000001</v>
      </c>
      <c r="N153" s="2">
        <f t="shared" si="19"/>
        <v>1.8989013178899512</v>
      </c>
    </row>
    <row r="154" spans="1:14" x14ac:dyDescent="0.35">
      <c r="A154" s="25"/>
      <c r="B154" s="25"/>
      <c r="D154" s="23"/>
      <c r="J154" t="s">
        <v>27</v>
      </c>
      <c r="N154" t="s">
        <v>28</v>
      </c>
    </row>
    <row r="155" spans="1:14" x14ac:dyDescent="0.35">
      <c r="A155" s="27" t="s">
        <v>6</v>
      </c>
      <c r="B155" s="27" t="s">
        <v>15</v>
      </c>
      <c r="C155" t="str">
        <f>'Forshammar-Al2Mg-foitite (2)'!C151</f>
        <v>Al</v>
      </c>
      <c r="D155" s="23">
        <f>'Forshammar-Al2Mg-foitite (2)'!D151</f>
        <v>0.3884010621797459</v>
      </c>
      <c r="F155">
        <f>IF(C$155="Al",J155,N155)</f>
        <v>2.0028295550464379</v>
      </c>
      <c r="H155" s="2">
        <v>0.39</v>
      </c>
      <c r="I155" s="2">
        <v>1.6339999999999999</v>
      </c>
      <c r="J155" s="2">
        <f>I155-(H155*LN(D155))</f>
        <v>2.0028295550464379</v>
      </c>
      <c r="L155">
        <v>0.443</v>
      </c>
      <c r="M155">
        <v>1.6080000000000001</v>
      </c>
      <c r="N155" s="2">
        <f>M155-(L155*LN(D155))</f>
        <v>2.0269525458604409</v>
      </c>
    </row>
    <row r="156" spans="1:14" x14ac:dyDescent="0.35">
      <c r="A156" s="27" t="s">
        <v>6</v>
      </c>
      <c r="B156" s="27" t="s">
        <v>10</v>
      </c>
      <c r="D156" s="23">
        <f>'Forshammar-Al2Mg-foitite (2)'!D152</f>
        <v>0.58622570708376132</v>
      </c>
      <c r="F156">
        <f t="shared" ref="F156:F160" si="27">IF(C$155="Al",J156,N156)</f>
        <v>1.8422796551772689</v>
      </c>
      <c r="H156" s="2">
        <v>0.39</v>
      </c>
      <c r="I156" s="2">
        <v>1.6339999999999999</v>
      </c>
      <c r="J156" s="2">
        <f t="shared" ref="J156:J172" si="28">I156-(H156*LN(D156))</f>
        <v>1.8422796551772689</v>
      </c>
      <c r="L156">
        <v>0.443</v>
      </c>
      <c r="M156">
        <v>1.6080000000000001</v>
      </c>
      <c r="N156" s="2">
        <f t="shared" ref="N156:N172" si="29">M156-(L156*LN(D156))</f>
        <v>1.844584326265462</v>
      </c>
    </row>
    <row r="157" spans="1:14" x14ac:dyDescent="0.35">
      <c r="A157" s="27" t="s">
        <v>6</v>
      </c>
      <c r="B157" s="27" t="s">
        <v>10</v>
      </c>
      <c r="D157" s="23">
        <f>'Forshammar-Al2Mg-foitite (2)'!D153</f>
        <v>0.58622570708376132</v>
      </c>
      <c r="F157">
        <f t="shared" si="27"/>
        <v>1.8422796551772689</v>
      </c>
      <c r="H157" s="2">
        <v>0.39</v>
      </c>
      <c r="I157" s="2">
        <v>1.6339999999999999</v>
      </c>
      <c r="J157" s="2">
        <f t="shared" si="28"/>
        <v>1.8422796551772689</v>
      </c>
      <c r="L157">
        <v>0.443</v>
      </c>
      <c r="M157">
        <v>1.6080000000000001</v>
      </c>
      <c r="N157" s="2">
        <f t="shared" si="29"/>
        <v>1.844584326265462</v>
      </c>
    </row>
    <row r="158" spans="1:14" x14ac:dyDescent="0.35">
      <c r="A158" s="27" t="s">
        <v>6</v>
      </c>
      <c r="B158" s="27" t="s">
        <v>16</v>
      </c>
      <c r="D158" s="23">
        <f>'Forshammar-Al2Mg-foitite (2)'!D154</f>
        <v>0.39356894373658097</v>
      </c>
      <c r="F158">
        <f t="shared" si="27"/>
        <v>1.9976746178098796</v>
      </c>
      <c r="H158" s="2">
        <v>0.39</v>
      </c>
      <c r="I158" s="2">
        <v>1.6339999999999999</v>
      </c>
      <c r="J158" s="2">
        <f t="shared" si="28"/>
        <v>1.9976746178098796</v>
      </c>
      <c r="L158">
        <v>0.443</v>
      </c>
      <c r="M158">
        <v>1.6080000000000001</v>
      </c>
      <c r="N158" s="2">
        <f t="shared" si="29"/>
        <v>2.0210970658712224</v>
      </c>
    </row>
    <row r="159" spans="1:14" x14ac:dyDescent="0.35">
      <c r="A159" s="27" t="s">
        <v>6</v>
      </c>
      <c r="B159" s="27" t="s">
        <v>13</v>
      </c>
      <c r="D159" s="23">
        <f>'Forshammar-Al2Mg-foitite (2)'!D155</f>
        <v>0.52088961752645224</v>
      </c>
      <c r="F159">
        <f t="shared" si="27"/>
        <v>1.8883646792287536</v>
      </c>
      <c r="H159" s="2">
        <v>0.39</v>
      </c>
      <c r="I159" s="2">
        <v>1.6339999999999999</v>
      </c>
      <c r="J159" s="2">
        <f t="shared" si="28"/>
        <v>1.8883646792287536</v>
      </c>
      <c r="L159">
        <v>0.443</v>
      </c>
      <c r="M159">
        <v>1.6080000000000001</v>
      </c>
      <c r="N159" s="2">
        <f t="shared" si="29"/>
        <v>1.8969321869188152</v>
      </c>
    </row>
    <row r="160" spans="1:14" x14ac:dyDescent="0.35">
      <c r="A160" s="27" t="s">
        <v>6</v>
      </c>
      <c r="B160" s="27" t="s">
        <v>13</v>
      </c>
      <c r="D160" s="23">
        <f>'Forshammar-Al2Mg-foitite (2)'!D156</f>
        <v>0.52088961752645224</v>
      </c>
      <c r="F160">
        <f t="shared" si="27"/>
        <v>1.8883646792287536</v>
      </c>
      <c r="H160" s="2">
        <v>0.39</v>
      </c>
      <c r="I160" s="2">
        <v>1.6339999999999999</v>
      </c>
      <c r="J160" s="2">
        <f t="shared" si="28"/>
        <v>1.8883646792287536</v>
      </c>
      <c r="L160">
        <v>0.443</v>
      </c>
      <c r="M160">
        <v>1.6080000000000001</v>
      </c>
      <c r="N160" s="2">
        <f t="shared" si="29"/>
        <v>1.8969321869188152</v>
      </c>
    </row>
    <row r="161" spans="1:14" x14ac:dyDescent="0.35">
      <c r="A161" s="27" t="s">
        <v>8</v>
      </c>
      <c r="B161" s="27" t="s">
        <v>15</v>
      </c>
      <c r="C161" t="str">
        <f>'Forshammar-Al2Mg-foitite (2)'!C157</f>
        <v>Al</v>
      </c>
      <c r="D161" s="23">
        <f>'Forshammar-Al2Mg-foitite (2)'!D157</f>
        <v>0.3884010621797459</v>
      </c>
      <c r="F161">
        <f>IF(C$161="Al",J161,N161)</f>
        <v>2.0028295550464379</v>
      </c>
      <c r="H161" s="2">
        <v>0.39</v>
      </c>
      <c r="I161" s="2">
        <v>1.6339999999999999</v>
      </c>
      <c r="J161" s="2">
        <f t="shared" si="28"/>
        <v>2.0028295550464379</v>
      </c>
      <c r="L161">
        <v>0.443</v>
      </c>
      <c r="M161">
        <v>1.6080000000000001</v>
      </c>
      <c r="N161" s="2">
        <f t="shared" si="29"/>
        <v>2.0269525458604409</v>
      </c>
    </row>
    <row r="162" spans="1:14" x14ac:dyDescent="0.35">
      <c r="A162" s="27" t="s">
        <v>8</v>
      </c>
      <c r="B162" s="27" t="s">
        <v>10</v>
      </c>
      <c r="D162" s="23">
        <f>'Forshammar-Al2Mg-foitite (2)'!D158</f>
        <v>0.58622570708376132</v>
      </c>
      <c r="F162">
        <f t="shared" ref="F162:F166" si="30">IF(C$161="Al",J162,N162)</f>
        <v>1.8422796551772689</v>
      </c>
      <c r="H162" s="2">
        <v>0.39</v>
      </c>
      <c r="I162" s="2">
        <v>1.6339999999999999</v>
      </c>
      <c r="J162" s="2">
        <f t="shared" si="28"/>
        <v>1.8422796551772689</v>
      </c>
      <c r="L162">
        <v>0.443</v>
      </c>
      <c r="M162">
        <v>1.6080000000000001</v>
      </c>
      <c r="N162" s="2">
        <f t="shared" si="29"/>
        <v>1.844584326265462</v>
      </c>
    </row>
    <row r="163" spans="1:14" x14ac:dyDescent="0.35">
      <c r="A163" s="27" t="s">
        <v>8</v>
      </c>
      <c r="B163" s="27" t="s">
        <v>10</v>
      </c>
      <c r="D163" s="23">
        <f>'Forshammar-Al2Mg-foitite (2)'!D159</f>
        <v>0.58622570708376132</v>
      </c>
      <c r="F163">
        <f t="shared" si="30"/>
        <v>1.8422796551772689</v>
      </c>
      <c r="H163" s="2">
        <v>0.39</v>
      </c>
      <c r="I163" s="2">
        <v>1.6339999999999999</v>
      </c>
      <c r="J163" s="2">
        <f t="shared" si="28"/>
        <v>1.8422796551772689</v>
      </c>
      <c r="L163">
        <v>0.443</v>
      </c>
      <c r="M163">
        <v>1.6080000000000001</v>
      </c>
      <c r="N163" s="2">
        <f t="shared" si="29"/>
        <v>1.844584326265462</v>
      </c>
    </row>
    <row r="164" spans="1:14" x14ac:dyDescent="0.35">
      <c r="A164" s="27" t="s">
        <v>8</v>
      </c>
      <c r="B164" s="27" t="s">
        <v>16</v>
      </c>
      <c r="D164" s="23">
        <f>'Forshammar-Al2Mg-foitite (2)'!D160</f>
        <v>0.39356894373658097</v>
      </c>
      <c r="F164">
        <f t="shared" si="30"/>
        <v>1.9976746178098796</v>
      </c>
      <c r="H164" s="2">
        <v>0.39</v>
      </c>
      <c r="I164" s="2">
        <v>1.6339999999999999</v>
      </c>
      <c r="J164" s="2">
        <f t="shared" si="28"/>
        <v>1.9976746178098796</v>
      </c>
      <c r="L164">
        <v>0.443</v>
      </c>
      <c r="M164">
        <v>1.6080000000000001</v>
      </c>
      <c r="N164" s="2">
        <f t="shared" si="29"/>
        <v>2.0210970658712224</v>
      </c>
    </row>
    <row r="165" spans="1:14" x14ac:dyDescent="0.35">
      <c r="A165" s="27" t="s">
        <v>8</v>
      </c>
      <c r="B165" s="27" t="s">
        <v>13</v>
      </c>
      <c r="D165" s="23">
        <f>'Forshammar-Al2Mg-foitite (2)'!D161</f>
        <v>0.52088961752645224</v>
      </c>
      <c r="F165">
        <f t="shared" si="30"/>
        <v>1.8883646792287536</v>
      </c>
      <c r="H165" s="2">
        <v>0.39</v>
      </c>
      <c r="I165" s="2">
        <v>1.6339999999999999</v>
      </c>
      <c r="J165" s="2">
        <f t="shared" si="28"/>
        <v>1.8883646792287536</v>
      </c>
      <c r="L165">
        <v>0.443</v>
      </c>
      <c r="M165">
        <v>1.6080000000000001</v>
      </c>
      <c r="N165" s="2">
        <f t="shared" si="29"/>
        <v>1.8969321869188152</v>
      </c>
    </row>
    <row r="166" spans="1:14" x14ac:dyDescent="0.35">
      <c r="A166" s="27" t="s">
        <v>8</v>
      </c>
      <c r="B166" s="27" t="s">
        <v>13</v>
      </c>
      <c r="D166" s="23">
        <f>'Forshammar-Al2Mg-foitite (2)'!D162</f>
        <v>0.52088961752645224</v>
      </c>
      <c r="F166">
        <f t="shared" si="30"/>
        <v>1.8883646792287536</v>
      </c>
      <c r="H166" s="2">
        <v>0.39</v>
      </c>
      <c r="I166" s="2">
        <v>1.6339999999999999</v>
      </c>
      <c r="J166" s="2">
        <f t="shared" si="28"/>
        <v>1.8883646792287536</v>
      </c>
      <c r="L166">
        <v>0.443</v>
      </c>
      <c r="M166">
        <v>1.6080000000000001</v>
      </c>
      <c r="N166" s="2">
        <f t="shared" si="29"/>
        <v>1.8969321869188152</v>
      </c>
    </row>
    <row r="167" spans="1:14" x14ac:dyDescent="0.35">
      <c r="A167" s="27" t="s">
        <v>71</v>
      </c>
      <c r="B167" s="27" t="s">
        <v>15</v>
      </c>
      <c r="C167" t="str">
        <f>'Forshammar-Al2Mg-foitite (2)'!C163</f>
        <v>Mg</v>
      </c>
      <c r="D167" s="23">
        <f>'Forshammar-Al2Mg-foitite (2)'!D163</f>
        <v>0.27817525883956162</v>
      </c>
      <c r="F167">
        <f>IF(C$167="Al",J167,N167)</f>
        <v>2.1748202438460154</v>
      </c>
      <c r="H167" s="2">
        <v>0.39</v>
      </c>
      <c r="I167" s="2">
        <v>1.6339999999999999</v>
      </c>
      <c r="J167" s="2">
        <f t="shared" si="28"/>
        <v>2.1330065352143248</v>
      </c>
      <c r="L167">
        <v>0.443</v>
      </c>
      <c r="M167">
        <v>1.6080000000000001</v>
      </c>
      <c r="N167" s="2">
        <f t="shared" si="29"/>
        <v>2.1748202438460154</v>
      </c>
    </row>
    <row r="168" spans="1:14" x14ac:dyDescent="0.35">
      <c r="A168" s="27" t="s">
        <v>71</v>
      </c>
      <c r="B168" s="27" t="s">
        <v>10</v>
      </c>
      <c r="D168" s="23">
        <f>'Forshammar-Al2Mg-foitite (2)'!D164</f>
        <v>0.37678418230597777</v>
      </c>
      <c r="F168">
        <f t="shared" ref="F168:F172" si="31">IF(C$167="Al",J168,N168)</f>
        <v>2.0404046432673759</v>
      </c>
      <c r="H168" s="2">
        <v>0.39</v>
      </c>
      <c r="I168" s="2">
        <v>1.6339999999999999</v>
      </c>
      <c r="J168" s="2">
        <f t="shared" si="28"/>
        <v>2.0146722593098794</v>
      </c>
      <c r="L168">
        <v>0.443</v>
      </c>
      <c r="M168">
        <v>1.6080000000000001</v>
      </c>
      <c r="N168" s="2">
        <f t="shared" si="29"/>
        <v>2.0404046432673759</v>
      </c>
    </row>
    <row r="169" spans="1:14" x14ac:dyDescent="0.35">
      <c r="A169" s="27" t="s">
        <v>71</v>
      </c>
      <c r="B169" s="27" t="s">
        <v>10</v>
      </c>
      <c r="D169" s="23">
        <f>'Forshammar-Al2Mg-foitite (2)'!D165</f>
        <v>0.37678418230597777</v>
      </c>
      <c r="F169">
        <f t="shared" si="31"/>
        <v>2.0404046432673759</v>
      </c>
      <c r="H169" s="2">
        <v>0.39</v>
      </c>
      <c r="I169" s="2">
        <v>1.6339999999999999</v>
      </c>
      <c r="J169" s="2">
        <f t="shared" si="28"/>
        <v>2.0146722593098794</v>
      </c>
      <c r="L169">
        <v>0.443</v>
      </c>
      <c r="M169">
        <v>1.6080000000000001</v>
      </c>
      <c r="N169" s="2">
        <f t="shared" si="29"/>
        <v>2.0404046432673759</v>
      </c>
    </row>
    <row r="170" spans="1:14" x14ac:dyDescent="0.35">
      <c r="A170" s="27" t="s">
        <v>71</v>
      </c>
      <c r="B170" s="27" t="s">
        <v>16</v>
      </c>
      <c r="D170" s="23">
        <f>'Forshammar-Al2Mg-foitite (2)'!D166</f>
        <v>0.26160104566823761</v>
      </c>
      <c r="F170">
        <f t="shared" si="31"/>
        <v>2.2020340553565223</v>
      </c>
      <c r="H170" s="2">
        <v>0.39</v>
      </c>
      <c r="I170" s="2">
        <v>1.6339999999999999</v>
      </c>
      <c r="J170" s="2">
        <f t="shared" si="28"/>
        <v>2.1569645182596924</v>
      </c>
      <c r="L170">
        <v>0.443</v>
      </c>
      <c r="M170">
        <v>1.6080000000000001</v>
      </c>
      <c r="N170" s="2">
        <f t="shared" si="29"/>
        <v>2.2020340553565223</v>
      </c>
    </row>
    <row r="171" spans="1:14" x14ac:dyDescent="0.35">
      <c r="A171" s="27" t="s">
        <v>71</v>
      </c>
      <c r="B171" s="27" t="s">
        <v>13</v>
      </c>
      <c r="D171" s="23">
        <f>'Forshammar-Al2Mg-foitite (2)'!D167</f>
        <v>0.3433711857957718</v>
      </c>
      <c r="F171">
        <f t="shared" si="31"/>
        <v>2.0815418564775769</v>
      </c>
      <c r="H171" s="2">
        <v>0.39</v>
      </c>
      <c r="I171" s="2">
        <v>1.6339999999999999</v>
      </c>
      <c r="J171" s="2">
        <f t="shared" si="28"/>
        <v>2.0508878646190856</v>
      </c>
      <c r="L171">
        <v>0.443</v>
      </c>
      <c r="M171">
        <v>1.6080000000000001</v>
      </c>
      <c r="N171" s="2">
        <f t="shared" si="29"/>
        <v>2.0815418564775769</v>
      </c>
    </row>
    <row r="172" spans="1:14" x14ac:dyDescent="0.35">
      <c r="A172" s="27" t="s">
        <v>71</v>
      </c>
      <c r="B172" s="27" t="s">
        <v>13</v>
      </c>
      <c r="D172" s="23">
        <f>'Forshammar-Al2Mg-foitite (2)'!D168</f>
        <v>0.3433711857957718</v>
      </c>
      <c r="F172">
        <f t="shared" si="31"/>
        <v>2.0815418564775769</v>
      </c>
      <c r="H172" s="2">
        <v>0.39</v>
      </c>
      <c r="I172" s="2">
        <v>1.6339999999999999</v>
      </c>
      <c r="J172" s="2">
        <f t="shared" si="28"/>
        <v>2.0508878646190856</v>
      </c>
      <c r="L172">
        <v>0.443</v>
      </c>
      <c r="M172">
        <v>1.6080000000000001</v>
      </c>
      <c r="N172" s="2">
        <f t="shared" si="29"/>
        <v>2.0815418564775769</v>
      </c>
    </row>
    <row r="173" spans="1:14" x14ac:dyDescent="0.35">
      <c r="A173" s="27"/>
      <c r="B173" s="27"/>
      <c r="D173" s="23"/>
      <c r="J173" t="s">
        <v>19</v>
      </c>
    </row>
    <row r="174" spans="1:14" x14ac:dyDescent="0.35">
      <c r="A174" s="30" t="s">
        <v>72</v>
      </c>
      <c r="B174" s="30" t="s">
        <v>10</v>
      </c>
      <c r="C174" t="str">
        <f>'Forshammar-Al2Mg-foitite (2)'!C169</f>
        <v>Vac</v>
      </c>
      <c r="D174" s="23">
        <f>'Forshammar-Al2Mg-foitite (2)'!D169</f>
        <v>0</v>
      </c>
      <c r="F174" t="e">
        <f>J174</f>
        <v>#NUM!</v>
      </c>
      <c r="H174">
        <v>0.42</v>
      </c>
      <c r="I174">
        <v>1.6950000000000001</v>
      </c>
      <c r="J174" s="2" t="e">
        <f>I174-(H174*LN(D174))</f>
        <v>#NUM!</v>
      </c>
    </row>
    <row r="175" spans="1:14" x14ac:dyDescent="0.35">
      <c r="A175" s="30" t="s">
        <v>72</v>
      </c>
      <c r="B175" s="30" t="s">
        <v>10</v>
      </c>
      <c r="D175" s="23">
        <f>'Forshammar-Al2Mg-foitite (2)'!D170</f>
        <v>0</v>
      </c>
      <c r="F175" t="e">
        <f t="shared" ref="F175:F182" si="32">J175</f>
        <v>#NUM!</v>
      </c>
      <c r="H175">
        <v>0.42</v>
      </c>
      <c r="I175">
        <v>1.6950000000000001</v>
      </c>
      <c r="J175" s="2" t="e">
        <f t="shared" ref="J175:J182" si="33">I175-(H175*LN(D175))</f>
        <v>#NUM!</v>
      </c>
    </row>
    <row r="176" spans="1:14" x14ac:dyDescent="0.35">
      <c r="A176" s="30" t="s">
        <v>72</v>
      </c>
      <c r="B176" s="30" t="s">
        <v>10</v>
      </c>
      <c r="D176" s="23">
        <f>'Forshammar-Al2Mg-foitite (2)'!D171</f>
        <v>0</v>
      </c>
      <c r="F176" t="e">
        <f t="shared" si="32"/>
        <v>#NUM!</v>
      </c>
      <c r="H176">
        <v>0.42</v>
      </c>
      <c r="I176">
        <v>1.6950000000000001</v>
      </c>
      <c r="J176" s="2" t="e">
        <f t="shared" si="33"/>
        <v>#NUM!</v>
      </c>
    </row>
    <row r="177" spans="1:10" x14ac:dyDescent="0.35">
      <c r="A177" s="30" t="s">
        <v>73</v>
      </c>
      <c r="B177" s="30" t="s">
        <v>11</v>
      </c>
      <c r="D177" s="23">
        <f>'Forshammar-Al2Mg-foitite (2)'!D172</f>
        <v>0</v>
      </c>
      <c r="F177" t="e">
        <f t="shared" si="32"/>
        <v>#NUM!</v>
      </c>
      <c r="H177">
        <v>0.42</v>
      </c>
      <c r="I177">
        <v>1.6950000000000001</v>
      </c>
      <c r="J177" s="2" t="e">
        <f t="shared" si="33"/>
        <v>#NUM!</v>
      </c>
    </row>
    <row r="178" spans="1:10" x14ac:dyDescent="0.35">
      <c r="A178" s="30" t="s">
        <v>73</v>
      </c>
      <c r="B178" s="30" t="s">
        <v>11</v>
      </c>
      <c r="D178" s="23">
        <f>'Forshammar-Al2Mg-foitite (2)'!D173</f>
        <v>0</v>
      </c>
      <c r="F178" t="e">
        <f t="shared" si="32"/>
        <v>#NUM!</v>
      </c>
      <c r="H178">
        <v>0.42</v>
      </c>
      <c r="I178">
        <v>1.6950000000000001</v>
      </c>
      <c r="J178" s="2" t="e">
        <f t="shared" si="33"/>
        <v>#NUM!</v>
      </c>
    </row>
    <row r="179" spans="1:10" x14ac:dyDescent="0.35">
      <c r="A179" s="30" t="s">
        <v>73</v>
      </c>
      <c r="B179" s="30" t="s">
        <v>11</v>
      </c>
      <c r="D179" s="23">
        <f>'Forshammar-Al2Mg-foitite (2)'!D174</f>
        <v>0</v>
      </c>
      <c r="F179" t="e">
        <f t="shared" si="32"/>
        <v>#NUM!</v>
      </c>
      <c r="H179">
        <v>0.42</v>
      </c>
      <c r="I179">
        <v>1.6950000000000001</v>
      </c>
      <c r="J179" s="2" t="e">
        <f t="shared" si="33"/>
        <v>#NUM!</v>
      </c>
    </row>
    <row r="180" spans="1:10" x14ac:dyDescent="0.35">
      <c r="A180" s="30" t="s">
        <v>73</v>
      </c>
      <c r="B180" s="30" t="s">
        <v>12</v>
      </c>
      <c r="D180" s="23">
        <f>'Forshammar-Al2Mg-foitite (2)'!D175</f>
        <v>0</v>
      </c>
      <c r="F180" t="e">
        <f t="shared" si="32"/>
        <v>#NUM!</v>
      </c>
      <c r="H180">
        <v>0.42</v>
      </c>
      <c r="I180">
        <v>1.6950000000000001</v>
      </c>
      <c r="J180" s="2" t="e">
        <f t="shared" si="33"/>
        <v>#NUM!</v>
      </c>
    </row>
    <row r="181" spans="1:10" x14ac:dyDescent="0.35">
      <c r="A181" s="30" t="s">
        <v>73</v>
      </c>
      <c r="B181" s="30" t="s">
        <v>12</v>
      </c>
      <c r="D181" s="23">
        <f>'Forshammar-Al2Mg-foitite (2)'!D176</f>
        <v>0</v>
      </c>
      <c r="F181" t="e">
        <f t="shared" si="32"/>
        <v>#NUM!</v>
      </c>
      <c r="H181">
        <v>0.42</v>
      </c>
      <c r="I181">
        <v>1.6950000000000001</v>
      </c>
      <c r="J181" s="2" t="e">
        <f t="shared" si="33"/>
        <v>#NUM!</v>
      </c>
    </row>
    <row r="182" spans="1:10" x14ac:dyDescent="0.35">
      <c r="A182" s="30" t="s">
        <v>73</v>
      </c>
      <c r="B182" s="30" t="s">
        <v>12</v>
      </c>
      <c r="D182" s="23">
        <f>'Forshammar-Al2Mg-foitite (2)'!D177</f>
        <v>0</v>
      </c>
      <c r="F182" t="e">
        <f t="shared" si="32"/>
        <v>#NUM!</v>
      </c>
      <c r="H182">
        <v>0.42</v>
      </c>
      <c r="I182">
        <v>1.6950000000000001</v>
      </c>
      <c r="J182" s="2" t="e">
        <f t="shared" si="33"/>
        <v>#NUM!</v>
      </c>
    </row>
    <row r="185" spans="1:10" x14ac:dyDescent="0.35">
      <c r="A185" t="s">
        <v>21</v>
      </c>
      <c r="B185" s="4">
        <v>1.6242000000000001</v>
      </c>
      <c r="D185">
        <f>(F2+F6+F10+F14+F18+F22)/6</f>
        <v>1.6245000000000001</v>
      </c>
      <c r="E185" s="4">
        <f>D185-B185</f>
        <v>2.9999999999996696E-4</v>
      </c>
    </row>
    <row r="186" spans="1:10" x14ac:dyDescent="0.35">
      <c r="A186" t="s">
        <v>22</v>
      </c>
      <c r="B186" s="4">
        <v>1.6394</v>
      </c>
      <c r="D186">
        <f>(F3+F7+F11+F15+F19+F23)/6</f>
        <v>1.64</v>
      </c>
      <c r="E186" s="4">
        <f t="shared" ref="E186:E211" si="34">D186-B186</f>
        <v>5.9999999999993392E-4</v>
      </c>
    </row>
    <row r="187" spans="1:10" x14ac:dyDescent="0.35">
      <c r="A187" t="s">
        <v>33</v>
      </c>
      <c r="B187" s="4">
        <v>1.6071</v>
      </c>
      <c r="D187">
        <f>(F4+F8+F12+F16+F20+F24)/6</f>
        <v>1.6065084543928752</v>
      </c>
      <c r="E187" s="4">
        <f t="shared" si="34"/>
        <v>-5.9154560712482152E-4</v>
      </c>
    </row>
    <row r="188" spans="1:10" x14ac:dyDescent="0.35">
      <c r="A188" t="s">
        <v>34</v>
      </c>
      <c r="B188" s="4">
        <v>1.607</v>
      </c>
      <c r="D188">
        <f>(F5+F9+F13+F17+F21+F25)/6</f>
        <v>1.6066</v>
      </c>
      <c r="E188" s="4">
        <f t="shared" si="34"/>
        <v>-3.9999999999995595E-4</v>
      </c>
    </row>
    <row r="189" spans="1:10" x14ac:dyDescent="0.35">
      <c r="A189" s="6" t="s">
        <v>159</v>
      </c>
      <c r="B189" s="4">
        <f>AVERAGE(B185:B188)</f>
        <v>1.6194250000000001</v>
      </c>
      <c r="D189" s="4">
        <f>AVERAGE(D185:D188)</f>
        <v>1.6194021135982188</v>
      </c>
      <c r="E189" s="4">
        <f t="shared" si="34"/>
        <v>-2.2886401781274657E-5</v>
      </c>
    </row>
    <row r="190" spans="1:10" x14ac:dyDescent="0.35">
      <c r="A190" t="s">
        <v>42</v>
      </c>
      <c r="B190" s="4">
        <v>1.365</v>
      </c>
      <c r="D190">
        <f>(F27+F30+F33+F36+F39+F42)/6</f>
        <v>1.3649483999325513</v>
      </c>
      <c r="E190" s="4">
        <f t="shared" si="34"/>
        <v>-5.1600067448642761E-5</v>
      </c>
    </row>
    <row r="191" spans="1:10" x14ac:dyDescent="0.35">
      <c r="A191" t="s">
        <v>43</v>
      </c>
      <c r="B191" s="4">
        <v>1.3794</v>
      </c>
      <c r="D191">
        <f>(F28+F31+F34+F37+F40+F43)/6</f>
        <v>1.3796999999999999</v>
      </c>
      <c r="E191" s="4">
        <f t="shared" si="34"/>
        <v>2.9999999999996696E-4</v>
      </c>
    </row>
    <row r="192" spans="1:10" x14ac:dyDescent="0.35">
      <c r="A192" t="s">
        <v>43</v>
      </c>
      <c r="B192" s="4">
        <v>1.3794</v>
      </c>
      <c r="D192">
        <f>(F29+F32+F35+F38+F41+F44)/6</f>
        <v>1.3796999999999999</v>
      </c>
      <c r="E192" s="4">
        <f t="shared" si="34"/>
        <v>2.9999999999996696E-4</v>
      </c>
    </row>
    <row r="193" spans="1:5" x14ac:dyDescent="0.35">
      <c r="A193" s="6" t="s">
        <v>160</v>
      </c>
      <c r="B193" s="4">
        <f>AVERAGE(B190:B192)</f>
        <v>1.3745999999999998</v>
      </c>
      <c r="D193" s="4">
        <f>AVERAGE(D190:D192)</f>
        <v>1.3747827999775171</v>
      </c>
      <c r="E193" s="4">
        <f t="shared" si="34"/>
        <v>1.8279997751724508E-4</v>
      </c>
    </row>
    <row r="194" spans="1:5" x14ac:dyDescent="0.35">
      <c r="A194" t="s">
        <v>39</v>
      </c>
      <c r="B194" s="4">
        <v>1.9888999999999999</v>
      </c>
      <c r="D194">
        <f>(F46+F52+F58+F64+F70+F76+F82+F88+F94+F100+F106+F112+F118+F124+F130+F136+F142+F148)/18</f>
        <v>1.9882091803375697</v>
      </c>
      <c r="E194" s="4">
        <f t="shared" si="34"/>
        <v>-6.9081966243023096E-4</v>
      </c>
    </row>
    <row r="195" spans="1:5" x14ac:dyDescent="0.35">
      <c r="A195" t="s">
        <v>36</v>
      </c>
      <c r="B195" s="4">
        <v>1.8863000000000001</v>
      </c>
      <c r="D195">
        <f>(F47+F53+F59+F65+F71+F77+F83+F89+F95+F101+F107+F113+F119+F125+F131+F137+F143+F149)/18</f>
        <v>1.8873898057037775</v>
      </c>
      <c r="E195" s="4">
        <f t="shared" si="34"/>
        <v>1.089805703777369E-3</v>
      </c>
    </row>
    <row r="196" spans="1:5" x14ac:dyDescent="0.35">
      <c r="A196" t="s">
        <v>37</v>
      </c>
      <c r="B196" s="4">
        <v>1.8984000000000001</v>
      </c>
      <c r="D196">
        <f>(F48+F54+F60+F66+F72+F78+F84+F90+F96+F102+F108+F114+F120+F126+F132+F138+F144+F150)/18</f>
        <v>1.8993085513923877</v>
      </c>
      <c r="E196" s="4">
        <f t="shared" si="34"/>
        <v>9.0855139238765759E-4</v>
      </c>
    </row>
    <row r="197" spans="1:5" x14ac:dyDescent="0.35">
      <c r="A197" t="s">
        <v>40</v>
      </c>
      <c r="B197" s="4">
        <v>1.9532</v>
      </c>
      <c r="D197">
        <f>(F49+F55+F61+F67+F73+F79+F85+F91+F97+F103+F109+F115+F121+F127+F133+F139+F145+F151)/18</f>
        <v>1.9531942387954753</v>
      </c>
      <c r="E197" s="4">
        <f t="shared" si="34"/>
        <v>-5.7612045247790178E-6</v>
      </c>
    </row>
    <row r="198" spans="1:5" x14ac:dyDescent="0.35">
      <c r="A198" t="s">
        <v>38</v>
      </c>
      <c r="B198" s="4">
        <v>1.8922000000000001</v>
      </c>
      <c r="D198">
        <f>(F50+F56+F62+F68+F74+F80+F86+F92+F98+F104+F110+F116+F122+F128+F134+F140+F146+F152)/18</f>
        <v>1.8932023125766524</v>
      </c>
      <c r="E198" s="4">
        <f t="shared" si="34"/>
        <v>1.0023125766522867E-3</v>
      </c>
    </row>
    <row r="199" spans="1:5" x14ac:dyDescent="0.35">
      <c r="A199" t="s">
        <v>41</v>
      </c>
      <c r="B199" s="4">
        <v>1.921</v>
      </c>
      <c r="D199">
        <f>(F51+F57+F63+F69+F75+F81+F87+F99+F105+F111+F93+F117+F123+F129+F135+F141+F147+F153)/18</f>
        <v>1.9215505446742587</v>
      </c>
      <c r="E199" s="4">
        <f t="shared" si="34"/>
        <v>5.5054467425863507E-4</v>
      </c>
    </row>
    <row r="200" spans="1:5" x14ac:dyDescent="0.35">
      <c r="A200" s="6" t="s">
        <v>161</v>
      </c>
      <c r="B200" s="4">
        <f>AVERAGE(B194:B199)</f>
        <v>1.9233333333333331</v>
      </c>
      <c r="D200" s="4">
        <f>AVERAGE(D194:D199)</f>
        <v>1.9238091055800206</v>
      </c>
      <c r="E200" s="4">
        <f t="shared" si="34"/>
        <v>4.7577224668748919E-4</v>
      </c>
    </row>
    <row r="201" spans="1:5" x14ac:dyDescent="0.35">
      <c r="A201" t="s">
        <v>24</v>
      </c>
      <c r="B201" s="4">
        <v>1.9894000000000001</v>
      </c>
      <c r="D201">
        <f t="shared" ref="D201:D206" si="35">(F155+F161+F167)/3</f>
        <v>2.0601597846462969</v>
      </c>
      <c r="E201" s="4">
        <f t="shared" si="34"/>
        <v>7.0759784646296842E-2</v>
      </c>
    </row>
    <row r="202" spans="1:5" x14ac:dyDescent="0.35">
      <c r="A202" t="s">
        <v>23</v>
      </c>
      <c r="B202" s="4">
        <v>1.9911000000000001</v>
      </c>
      <c r="D202">
        <f t="shared" si="35"/>
        <v>1.9083213178739713</v>
      </c>
      <c r="E202" s="4">
        <f t="shared" si="34"/>
        <v>-8.2778682126028791E-2</v>
      </c>
    </row>
    <row r="203" spans="1:5" x14ac:dyDescent="0.35">
      <c r="A203" t="s">
        <v>23</v>
      </c>
      <c r="B203" s="4">
        <v>1.9911000000000001</v>
      </c>
      <c r="D203">
        <f t="shared" si="35"/>
        <v>1.9083213178739713</v>
      </c>
      <c r="E203" s="4">
        <f t="shared" si="34"/>
        <v>-8.2778682126028791E-2</v>
      </c>
    </row>
    <row r="204" spans="1:5" x14ac:dyDescent="0.35">
      <c r="A204" t="s">
        <v>25</v>
      </c>
      <c r="B204" s="4">
        <v>2.1107999999999998</v>
      </c>
      <c r="D204">
        <f t="shared" si="35"/>
        <v>2.0657944303254272</v>
      </c>
      <c r="E204" s="4">
        <f t="shared" si="34"/>
        <v>-4.5005569674572588E-2</v>
      </c>
    </row>
    <row r="205" spans="1:5" x14ac:dyDescent="0.35">
      <c r="A205" t="s">
        <v>26</v>
      </c>
      <c r="B205" s="4">
        <v>1.9953000000000001</v>
      </c>
      <c r="D205">
        <f t="shared" si="35"/>
        <v>1.952757071645028</v>
      </c>
      <c r="E205" s="4">
        <f t="shared" si="34"/>
        <v>-4.2542928354972087E-2</v>
      </c>
    </row>
    <row r="206" spans="1:5" x14ac:dyDescent="0.35">
      <c r="A206" t="s">
        <v>26</v>
      </c>
      <c r="B206" s="4">
        <v>1.9953000000000001</v>
      </c>
      <c r="D206">
        <f t="shared" si="35"/>
        <v>1.952757071645028</v>
      </c>
      <c r="E206" s="4">
        <f t="shared" si="34"/>
        <v>-4.2542928354972087E-2</v>
      </c>
    </row>
    <row r="207" spans="1:5" x14ac:dyDescent="0.35">
      <c r="A207" s="6" t="s">
        <v>162</v>
      </c>
      <c r="B207" s="4">
        <f>AVERAGE(B201:B206)</f>
        <v>2.0121666666666669</v>
      </c>
      <c r="D207" s="4">
        <f>AVERAGE(D201:D206)</f>
        <v>1.9746851656682871</v>
      </c>
      <c r="E207" s="4">
        <f t="shared" si="34"/>
        <v>-3.7481500998379769E-2</v>
      </c>
    </row>
    <row r="208" spans="1:5" x14ac:dyDescent="0.35">
      <c r="A208" t="s">
        <v>32</v>
      </c>
      <c r="B208" s="4">
        <v>2.488</v>
      </c>
      <c r="D208">
        <v>2.4830999999999999</v>
      </c>
      <c r="E208" s="4">
        <f t="shared" si="34"/>
        <v>-4.9000000000001265E-3</v>
      </c>
    </row>
    <row r="209" spans="1:5" x14ac:dyDescent="0.35">
      <c r="A209" s="6" t="s">
        <v>17</v>
      </c>
      <c r="B209" s="4">
        <v>2.8239999999999998</v>
      </c>
      <c r="D209">
        <v>2.8519000000000001</v>
      </c>
      <c r="E209" s="4">
        <f t="shared" si="34"/>
        <v>2.7900000000000258E-2</v>
      </c>
    </row>
    <row r="210" spans="1:5" x14ac:dyDescent="0.35">
      <c r="A210" s="6" t="s">
        <v>18</v>
      </c>
      <c r="B210" s="4">
        <v>2.7389999999999999</v>
      </c>
      <c r="D210">
        <v>2.8247</v>
      </c>
      <c r="E210" s="4">
        <f t="shared" si="34"/>
        <v>8.5700000000000109E-2</v>
      </c>
    </row>
    <row r="211" spans="1:5" x14ac:dyDescent="0.35">
      <c r="A211" s="6" t="s">
        <v>158</v>
      </c>
      <c r="B211" s="4">
        <f>AVERAGE(B208:B210)</f>
        <v>2.683666666666666</v>
      </c>
      <c r="D211" s="4">
        <f>AVERAGE(D208:D210)</f>
        <v>2.7199000000000004</v>
      </c>
      <c r="E211" s="4">
        <f t="shared" si="34"/>
        <v>3.623333333333445E-2</v>
      </c>
    </row>
  </sheetData>
  <conditionalFormatting sqref="E185:E211">
    <cfRule type="cellIs" dxfId="53" priority="1" operator="lessThan">
      <formula>-0.001</formula>
    </cfRule>
    <cfRule type="cellIs" dxfId="52" priority="2" operator="greaterThan">
      <formula>0.001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0236D-8B8B-424E-8640-6781A41F15B2}">
  <dimension ref="A1:V312"/>
  <sheetViews>
    <sheetView topLeftCell="A189" zoomScaleNormal="100" workbookViewId="0">
      <selection activeCell="R152" sqref="R152"/>
    </sheetView>
  </sheetViews>
  <sheetFormatPr defaultRowHeight="14.5" x14ac:dyDescent="0.35"/>
  <cols>
    <col min="4" max="4" width="15.453125" bestFit="1" customWidth="1"/>
    <col min="7" max="7" width="9.453125" bestFit="1" customWidth="1"/>
    <col min="14" max="14" width="9.453125" bestFit="1" customWidth="1"/>
    <col min="32" max="32" width="15.453125" bestFit="1" customWidth="1"/>
  </cols>
  <sheetData>
    <row r="1" spans="1:22" s="12" customFormat="1" x14ac:dyDescent="0.35">
      <c r="A1" s="22" t="s">
        <v>0</v>
      </c>
      <c r="B1" s="22" t="s">
        <v>11</v>
      </c>
      <c r="C1" t="s">
        <v>35</v>
      </c>
      <c r="D1" s="23">
        <f>M$1</f>
        <v>0.99871547866099941</v>
      </c>
      <c r="E1" s="6"/>
      <c r="F1"/>
      <c r="G1"/>
      <c r="H1"/>
      <c r="I1"/>
      <c r="J1"/>
      <c r="K1"/>
      <c r="L1" t="s">
        <v>21</v>
      </c>
      <c r="M1" s="18">
        <f>O1+P1</f>
        <v>0.99871547866099941</v>
      </c>
      <c r="N1"/>
      <c r="O1" s="7">
        <v>0.99871547866099941</v>
      </c>
      <c r="P1" s="7"/>
      <c r="R1"/>
      <c r="S1"/>
    </row>
    <row r="2" spans="1:22" s="12" customFormat="1" x14ac:dyDescent="0.35">
      <c r="A2" s="22" t="s">
        <v>0</v>
      </c>
      <c r="B2" s="22" t="s">
        <v>12</v>
      </c>
      <c r="C2"/>
      <c r="D2" s="23">
        <f>M$2</f>
        <v>0.95970329941597765</v>
      </c>
      <c r="E2"/>
      <c r="F2"/>
      <c r="G2"/>
      <c r="H2"/>
      <c r="I2"/>
      <c r="J2"/>
      <c r="K2"/>
      <c r="L2" t="s">
        <v>22</v>
      </c>
      <c r="M2" s="18">
        <f>O2+P2</f>
        <v>0.95970329941597765</v>
      </c>
      <c r="N2"/>
      <c r="O2" s="7">
        <v>0.95970329941597765</v>
      </c>
      <c r="P2" s="7"/>
      <c r="R2"/>
      <c r="S2"/>
    </row>
    <row r="3" spans="1:22" s="12" customFormat="1" x14ac:dyDescent="0.35">
      <c r="A3" s="22" t="s">
        <v>0</v>
      </c>
      <c r="B3" s="22" t="s">
        <v>13</v>
      </c>
      <c r="C3"/>
      <c r="D3" s="23">
        <f>M$3</f>
        <v>1.0459916814346699</v>
      </c>
      <c r="E3"/>
      <c r="F3"/>
      <c r="G3"/>
      <c r="H3"/>
      <c r="I3"/>
      <c r="J3"/>
      <c r="K3"/>
      <c r="L3" t="s">
        <v>33</v>
      </c>
      <c r="M3" s="18">
        <f>O3+P3</f>
        <v>1.0459916814346699</v>
      </c>
      <c r="N3"/>
      <c r="O3" s="7">
        <v>1.03699168143467</v>
      </c>
      <c r="P3" s="7">
        <v>8.9999999999999993E-3</v>
      </c>
      <c r="R3"/>
      <c r="S3"/>
    </row>
    <row r="4" spans="1:22" s="12" customFormat="1" x14ac:dyDescent="0.35">
      <c r="A4" s="22" t="s">
        <v>0</v>
      </c>
      <c r="B4" s="22" t="s">
        <v>14</v>
      </c>
      <c r="C4"/>
      <c r="D4" s="23">
        <f>M$4</f>
        <v>1.0457455511595801</v>
      </c>
      <c r="E4"/>
      <c r="F4"/>
      <c r="G4"/>
      <c r="H4"/>
      <c r="I4"/>
      <c r="J4"/>
      <c r="K4"/>
      <c r="L4" t="s">
        <v>34</v>
      </c>
      <c r="M4" s="18">
        <f>O4+P4</f>
        <v>1.0457455511595801</v>
      </c>
      <c r="N4" s="5">
        <f>SUM(M1:M4)</f>
        <v>4.0501560106712269</v>
      </c>
      <c r="O4" s="7">
        <v>1.0457455511595801</v>
      </c>
      <c r="P4" s="7"/>
      <c r="S4"/>
    </row>
    <row r="5" spans="1:22" s="12" customFormat="1" x14ac:dyDescent="0.35">
      <c r="A5" s="22" t="s">
        <v>1</v>
      </c>
      <c r="B5" s="22" t="s">
        <v>11</v>
      </c>
      <c r="C5" t="s">
        <v>35</v>
      </c>
      <c r="D5" s="23">
        <f>M$1</f>
        <v>0.99871547866099941</v>
      </c>
      <c r="E5"/>
      <c r="F5"/>
      <c r="G5"/>
      <c r="H5"/>
      <c r="I5"/>
      <c r="J5"/>
      <c r="K5"/>
      <c r="L5"/>
      <c r="M5"/>
      <c r="N5"/>
      <c r="O5"/>
      <c r="S5"/>
    </row>
    <row r="6" spans="1:22" s="12" customFormat="1" x14ac:dyDescent="0.35">
      <c r="A6" s="22" t="s">
        <v>1</v>
      </c>
      <c r="B6" s="22" t="s">
        <v>12</v>
      </c>
      <c r="C6"/>
      <c r="D6" s="23">
        <f>M$2</f>
        <v>0.95970329941597765</v>
      </c>
      <c r="E6"/>
      <c r="F6"/>
      <c r="G6"/>
      <c r="H6"/>
      <c r="I6"/>
      <c r="J6"/>
      <c r="K6"/>
      <c r="L6"/>
      <c r="M6"/>
      <c r="N6"/>
      <c r="O6"/>
      <c r="S6"/>
    </row>
    <row r="7" spans="1:22" s="12" customFormat="1" x14ac:dyDescent="0.35">
      <c r="A7" s="22" t="s">
        <v>1</v>
      </c>
      <c r="B7" s="22" t="s">
        <v>13</v>
      </c>
      <c r="C7"/>
      <c r="D7" s="23">
        <f>M$3</f>
        <v>1.0459916814346699</v>
      </c>
      <c r="E7"/>
      <c r="F7"/>
      <c r="G7"/>
      <c r="H7"/>
      <c r="I7"/>
      <c r="J7"/>
      <c r="K7"/>
      <c r="L7"/>
      <c r="M7"/>
      <c r="N7"/>
      <c r="O7"/>
      <c r="S7"/>
      <c r="T7" s="8"/>
      <c r="U7" s="9"/>
      <c r="V7" s="13"/>
    </row>
    <row r="8" spans="1:22" s="12" customFormat="1" x14ac:dyDescent="0.35">
      <c r="A8" s="22" t="s">
        <v>1</v>
      </c>
      <c r="B8" s="22" t="s">
        <v>14</v>
      </c>
      <c r="C8"/>
      <c r="D8" s="23">
        <f>M$4</f>
        <v>1.0457455511595801</v>
      </c>
      <c r="E8"/>
      <c r="F8"/>
      <c r="G8"/>
      <c r="H8"/>
      <c r="I8"/>
      <c r="J8"/>
      <c r="K8"/>
      <c r="L8"/>
      <c r="M8"/>
      <c r="N8"/>
      <c r="O8"/>
      <c r="S8"/>
    </row>
    <row r="9" spans="1:22" s="12" customFormat="1" x14ac:dyDescent="0.35">
      <c r="A9" s="22" t="s">
        <v>2</v>
      </c>
      <c r="B9" s="22" t="s">
        <v>11</v>
      </c>
      <c r="C9" t="s">
        <v>35</v>
      </c>
      <c r="D9" s="23">
        <f>M$1</f>
        <v>0.99871547866099941</v>
      </c>
      <c r="E9"/>
      <c r="F9"/>
      <c r="G9"/>
      <c r="H9"/>
      <c r="I9"/>
      <c r="J9"/>
      <c r="K9"/>
      <c r="L9"/>
      <c r="M9"/>
      <c r="N9"/>
      <c r="O9"/>
      <c r="S9"/>
    </row>
    <row r="10" spans="1:22" s="12" customFormat="1" x14ac:dyDescent="0.35">
      <c r="A10" s="22" t="s">
        <v>2</v>
      </c>
      <c r="B10" s="22" t="s">
        <v>12</v>
      </c>
      <c r="C10"/>
      <c r="D10" s="23">
        <f>M$2</f>
        <v>0.95970329941597765</v>
      </c>
      <c r="E10"/>
      <c r="F10"/>
      <c r="G10"/>
      <c r="H10"/>
      <c r="I10"/>
      <c r="J10"/>
      <c r="K10"/>
      <c r="L10"/>
      <c r="M10"/>
      <c r="N10"/>
      <c r="O10"/>
      <c r="S10"/>
    </row>
    <row r="11" spans="1:22" s="12" customFormat="1" x14ac:dyDescent="0.35">
      <c r="A11" s="22" t="s">
        <v>2</v>
      </c>
      <c r="B11" s="22" t="s">
        <v>13</v>
      </c>
      <c r="C11"/>
      <c r="D11" s="23">
        <f>M$3</f>
        <v>1.0459916814346699</v>
      </c>
      <c r="E11"/>
      <c r="F11"/>
      <c r="G11"/>
      <c r="H11"/>
      <c r="I11"/>
      <c r="J11"/>
      <c r="K11"/>
      <c r="L11"/>
      <c r="M11"/>
      <c r="N11"/>
      <c r="O11"/>
      <c r="S11"/>
    </row>
    <row r="12" spans="1:22" s="12" customFormat="1" x14ac:dyDescent="0.35">
      <c r="A12" s="22" t="s">
        <v>2</v>
      </c>
      <c r="B12" s="22" t="s">
        <v>14</v>
      </c>
      <c r="C12"/>
      <c r="D12" s="23">
        <f>M$4</f>
        <v>1.0457455511595801</v>
      </c>
      <c r="E12"/>
      <c r="F12"/>
      <c r="G12"/>
      <c r="H12"/>
      <c r="I12"/>
      <c r="J12"/>
      <c r="K12"/>
      <c r="L12"/>
      <c r="M12"/>
      <c r="N12"/>
      <c r="O12"/>
      <c r="S12"/>
    </row>
    <row r="13" spans="1:22" s="12" customFormat="1" x14ac:dyDescent="0.35">
      <c r="A13" s="22" t="s">
        <v>3</v>
      </c>
      <c r="B13" s="22" t="s">
        <v>11</v>
      </c>
      <c r="C13" t="s">
        <v>35</v>
      </c>
      <c r="D13" s="23">
        <f>M$1</f>
        <v>0.99871547866099941</v>
      </c>
      <c r="E13"/>
      <c r="F13"/>
      <c r="G13"/>
      <c r="H13"/>
      <c r="I13"/>
      <c r="J13"/>
      <c r="K13"/>
      <c r="L13"/>
      <c r="M13"/>
      <c r="N13"/>
      <c r="O13"/>
      <c r="S13"/>
    </row>
    <row r="14" spans="1:22" s="12" customFormat="1" x14ac:dyDescent="0.35">
      <c r="A14" s="22" t="s">
        <v>3</v>
      </c>
      <c r="B14" s="22" t="s">
        <v>12</v>
      </c>
      <c r="C14"/>
      <c r="D14" s="23">
        <f>M$2</f>
        <v>0.95970329941597765</v>
      </c>
      <c r="E14"/>
      <c r="F14"/>
      <c r="G14"/>
      <c r="H14"/>
      <c r="I14"/>
      <c r="J14"/>
      <c r="K14"/>
      <c r="L14"/>
      <c r="M14"/>
      <c r="N14"/>
      <c r="O14"/>
      <c r="S14"/>
    </row>
    <row r="15" spans="1:22" s="12" customFormat="1" x14ac:dyDescent="0.35">
      <c r="A15" s="22" t="s">
        <v>3</v>
      </c>
      <c r="B15" s="22" t="s">
        <v>13</v>
      </c>
      <c r="C15"/>
      <c r="D15" s="23">
        <f>M$3</f>
        <v>1.0459916814346699</v>
      </c>
      <c r="E15"/>
      <c r="F15"/>
      <c r="G15"/>
      <c r="H15"/>
      <c r="I15"/>
      <c r="J15"/>
      <c r="K15"/>
      <c r="L15"/>
      <c r="M15"/>
      <c r="N15"/>
      <c r="O15"/>
      <c r="S15"/>
    </row>
    <row r="16" spans="1:22" s="12" customFormat="1" x14ac:dyDescent="0.35">
      <c r="A16" s="22" t="s">
        <v>3</v>
      </c>
      <c r="B16" s="22" t="s">
        <v>14</v>
      </c>
      <c r="C16"/>
      <c r="D16" s="23">
        <f>M$4</f>
        <v>1.0457455511595801</v>
      </c>
      <c r="E16"/>
      <c r="F16"/>
      <c r="G16"/>
      <c r="H16"/>
      <c r="I16"/>
      <c r="J16"/>
      <c r="K16"/>
      <c r="L16"/>
      <c r="M16"/>
      <c r="N16"/>
      <c r="O16"/>
      <c r="S16"/>
    </row>
    <row r="17" spans="1:22" s="12" customFormat="1" x14ac:dyDescent="0.35">
      <c r="A17" s="22" t="s">
        <v>4</v>
      </c>
      <c r="B17" s="22" t="s">
        <v>11</v>
      </c>
      <c r="C17" t="s">
        <v>35</v>
      </c>
      <c r="D17" s="23">
        <f>M$1</f>
        <v>0.99871547866099941</v>
      </c>
      <c r="E17"/>
      <c r="F17"/>
      <c r="G17"/>
      <c r="H17"/>
      <c r="I17"/>
      <c r="J17"/>
      <c r="K17"/>
      <c r="L17"/>
      <c r="M17"/>
      <c r="N17"/>
      <c r="O17"/>
      <c r="S17"/>
    </row>
    <row r="18" spans="1:22" s="12" customFormat="1" x14ac:dyDescent="0.35">
      <c r="A18" s="22" t="s">
        <v>4</v>
      </c>
      <c r="B18" s="22" t="s">
        <v>12</v>
      </c>
      <c r="C18"/>
      <c r="D18" s="23">
        <f>M$2</f>
        <v>0.95970329941597765</v>
      </c>
      <c r="E18"/>
      <c r="F18"/>
      <c r="G18"/>
      <c r="H18"/>
      <c r="I18"/>
      <c r="J18"/>
      <c r="K18"/>
      <c r="L18"/>
      <c r="M18"/>
      <c r="N18"/>
      <c r="O18"/>
      <c r="P18"/>
      <c r="S18"/>
    </row>
    <row r="19" spans="1:22" s="12" customFormat="1" x14ac:dyDescent="0.35">
      <c r="A19" s="22" t="s">
        <v>4</v>
      </c>
      <c r="B19" s="22" t="s">
        <v>13</v>
      </c>
      <c r="C19"/>
      <c r="D19" s="23">
        <f>M$3</f>
        <v>1.0459916814346699</v>
      </c>
      <c r="E19"/>
      <c r="F19"/>
      <c r="G19"/>
      <c r="H19"/>
      <c r="I19"/>
      <c r="J19"/>
      <c r="K19"/>
      <c r="L19"/>
      <c r="M19"/>
      <c r="N19"/>
      <c r="O19"/>
      <c r="P19"/>
      <c r="S19"/>
    </row>
    <row r="20" spans="1:22" s="12" customFormat="1" x14ac:dyDescent="0.35">
      <c r="A20" s="22" t="s">
        <v>4</v>
      </c>
      <c r="B20" s="22" t="s">
        <v>14</v>
      </c>
      <c r="C20"/>
      <c r="D20" s="23">
        <f>M$4</f>
        <v>1.0457455511595801</v>
      </c>
      <c r="E20"/>
      <c r="F20"/>
      <c r="G20"/>
      <c r="H20"/>
      <c r="I20"/>
      <c r="J20"/>
      <c r="K20"/>
      <c r="L20"/>
      <c r="M20"/>
      <c r="N20"/>
      <c r="O20"/>
      <c r="P20"/>
      <c r="S20"/>
      <c r="U20" s="14"/>
      <c r="V20" s="14"/>
    </row>
    <row r="21" spans="1:22" s="12" customFormat="1" x14ac:dyDescent="0.35">
      <c r="A21" s="22" t="s">
        <v>5</v>
      </c>
      <c r="B21" s="22" t="s">
        <v>11</v>
      </c>
      <c r="C21" t="s">
        <v>35</v>
      </c>
      <c r="D21" s="23">
        <f>M$1</f>
        <v>0.99871547866099941</v>
      </c>
      <c r="E21"/>
      <c r="F21"/>
      <c r="G21"/>
      <c r="H21"/>
      <c r="I21"/>
      <c r="J21"/>
      <c r="K21"/>
      <c r="L21"/>
      <c r="M21"/>
      <c r="N21"/>
      <c r="O21"/>
      <c r="P21"/>
      <c r="S21"/>
    </row>
    <row r="22" spans="1:22" s="12" customFormat="1" x14ac:dyDescent="0.35">
      <c r="A22" s="22" t="s">
        <v>5</v>
      </c>
      <c r="B22" s="22" t="s">
        <v>12</v>
      </c>
      <c r="C22"/>
      <c r="D22" s="23">
        <f>M$2</f>
        <v>0.95970329941597765</v>
      </c>
      <c r="E22"/>
      <c r="F22"/>
      <c r="G22"/>
      <c r="H22"/>
      <c r="I22"/>
      <c r="J22"/>
      <c r="K22"/>
      <c r="L22"/>
      <c r="M22"/>
      <c r="N22"/>
      <c r="O22"/>
      <c r="P22"/>
      <c r="S22"/>
    </row>
    <row r="23" spans="1:22" s="12" customFormat="1" x14ac:dyDescent="0.35">
      <c r="A23" s="22" t="s">
        <v>5</v>
      </c>
      <c r="B23" s="22" t="s">
        <v>13</v>
      </c>
      <c r="C23"/>
      <c r="D23" s="23">
        <f>M$3</f>
        <v>1.0459916814346699</v>
      </c>
      <c r="E23"/>
      <c r="F23"/>
      <c r="G23"/>
      <c r="H23"/>
      <c r="I23"/>
      <c r="J23"/>
      <c r="K23"/>
      <c r="L23"/>
      <c r="M23"/>
      <c r="N23"/>
      <c r="O23"/>
      <c r="P23"/>
      <c r="S23"/>
    </row>
    <row r="24" spans="1:22" s="12" customFormat="1" x14ac:dyDescent="0.35">
      <c r="A24" s="22" t="s">
        <v>5</v>
      </c>
      <c r="B24" s="22" t="s">
        <v>14</v>
      </c>
      <c r="C24"/>
      <c r="D24" s="23">
        <f>M$4</f>
        <v>1.0457455511595801</v>
      </c>
      <c r="E24"/>
      <c r="F24"/>
      <c r="G24"/>
      <c r="H24"/>
      <c r="I24"/>
      <c r="J24"/>
      <c r="K24"/>
      <c r="L24"/>
      <c r="M24"/>
      <c r="N24"/>
      <c r="O24"/>
      <c r="P24"/>
      <c r="S24"/>
    </row>
    <row r="25" spans="1:22" s="12" customFormat="1" x14ac:dyDescent="0.35">
      <c r="A25" s="1" t="s">
        <v>30</v>
      </c>
      <c r="B25" s="1" t="s">
        <v>10</v>
      </c>
      <c r="C25" t="s">
        <v>44</v>
      </c>
      <c r="D25" s="24">
        <f>N$25</f>
        <v>1.0199487502095992</v>
      </c>
      <c r="E25"/>
      <c r="F25"/>
      <c r="G25"/>
      <c r="H25"/>
      <c r="I25"/>
      <c r="J25"/>
      <c r="K25"/>
      <c r="L25" s="1" t="s">
        <v>30</v>
      </c>
      <c r="M25" s="1" t="s">
        <v>10</v>
      </c>
      <c r="N25" s="21">
        <f>P25+Q25</f>
        <v>1.0199487502095992</v>
      </c>
      <c r="O25"/>
      <c r="P25" s="24">
        <v>1.0169487502095993</v>
      </c>
      <c r="Q25" s="12">
        <v>3.0000000000000001E-3</v>
      </c>
      <c r="S25"/>
    </row>
    <row r="26" spans="1:22" s="12" customFormat="1" x14ac:dyDescent="0.35">
      <c r="A26" s="1" t="s">
        <v>30</v>
      </c>
      <c r="B26" s="1" t="s">
        <v>31</v>
      </c>
      <c r="C26"/>
      <c r="D26" s="24">
        <f>N$26</f>
        <v>0.97866231206463161</v>
      </c>
      <c r="E26"/>
      <c r="F26"/>
      <c r="G26"/>
      <c r="H26"/>
      <c r="I26"/>
      <c r="J26"/>
      <c r="K26"/>
      <c r="L26" s="1" t="s">
        <v>30</v>
      </c>
      <c r="M26" s="1" t="s">
        <v>31</v>
      </c>
      <c r="N26" s="21">
        <f t="shared" ref="N26:N27" si="0">P26+Q26</f>
        <v>0.97866231206463161</v>
      </c>
      <c r="O26"/>
      <c r="P26" s="24">
        <v>0.97866231206463161</v>
      </c>
      <c r="S26"/>
    </row>
    <row r="27" spans="1:22" s="12" customFormat="1" x14ac:dyDescent="0.35">
      <c r="A27" s="1" t="s">
        <v>30</v>
      </c>
      <c r="B27" s="1" t="s">
        <v>31</v>
      </c>
      <c r="C27"/>
      <c r="D27" s="24">
        <f>N$27</f>
        <v>0.97866231206463161</v>
      </c>
      <c r="E27"/>
      <c r="F27"/>
      <c r="G27"/>
      <c r="H27"/>
      <c r="I27"/>
      <c r="J27"/>
      <c r="K27"/>
      <c r="L27" s="1" t="s">
        <v>30</v>
      </c>
      <c r="M27" s="1" t="s">
        <v>31</v>
      </c>
      <c r="N27" s="21">
        <f t="shared" si="0"/>
        <v>0.97866231206463161</v>
      </c>
      <c r="O27"/>
      <c r="P27" s="24">
        <v>0.97866231206463161</v>
      </c>
      <c r="S27"/>
    </row>
    <row r="28" spans="1:22" s="12" customFormat="1" x14ac:dyDescent="0.35">
      <c r="A28" s="1" t="s">
        <v>47</v>
      </c>
      <c r="B28" s="1" t="s">
        <v>10</v>
      </c>
      <c r="C28" t="s">
        <v>44</v>
      </c>
      <c r="D28" s="24">
        <f>N$25</f>
        <v>1.0199487502095992</v>
      </c>
      <c r="E28"/>
      <c r="F28"/>
      <c r="G28"/>
      <c r="H28"/>
      <c r="I28"/>
      <c r="J28"/>
      <c r="K28"/>
      <c r="L28"/>
      <c r="M28"/>
      <c r="N28"/>
      <c r="O28"/>
      <c r="P28"/>
      <c r="S28"/>
    </row>
    <row r="29" spans="1:22" s="12" customFormat="1" x14ac:dyDescent="0.35">
      <c r="A29" s="1" t="s">
        <v>47</v>
      </c>
      <c r="B29" s="1" t="s">
        <v>31</v>
      </c>
      <c r="C29"/>
      <c r="D29" s="24">
        <f>N$26</f>
        <v>0.97866231206463161</v>
      </c>
      <c r="E29"/>
      <c r="F29"/>
      <c r="G29"/>
      <c r="H29"/>
      <c r="I29"/>
      <c r="J29"/>
      <c r="K29"/>
      <c r="L29"/>
      <c r="M29"/>
      <c r="N29"/>
      <c r="O29"/>
      <c r="P29"/>
      <c r="S29"/>
    </row>
    <row r="30" spans="1:22" s="12" customFormat="1" x14ac:dyDescent="0.35">
      <c r="A30" s="1" t="s">
        <v>47</v>
      </c>
      <c r="B30" s="1" t="s">
        <v>31</v>
      </c>
      <c r="C30"/>
      <c r="D30" s="24">
        <f>N$27</f>
        <v>0.97866231206463161</v>
      </c>
      <c r="E30"/>
      <c r="F30"/>
      <c r="G30"/>
      <c r="H30"/>
      <c r="I30"/>
      <c r="J30"/>
      <c r="K30"/>
      <c r="L30"/>
      <c r="M30"/>
      <c r="N30"/>
      <c r="O30"/>
      <c r="P30"/>
      <c r="S30"/>
    </row>
    <row r="31" spans="1:22" s="12" customFormat="1" x14ac:dyDescent="0.35">
      <c r="A31" s="1" t="s">
        <v>52</v>
      </c>
      <c r="B31" s="1" t="s">
        <v>10</v>
      </c>
      <c r="C31" t="s">
        <v>44</v>
      </c>
      <c r="D31" s="24">
        <f>N$25</f>
        <v>1.0199487502095992</v>
      </c>
      <c r="E31"/>
      <c r="F31"/>
      <c r="G31"/>
      <c r="H31"/>
      <c r="I31"/>
      <c r="J31"/>
      <c r="K31"/>
      <c r="L31"/>
      <c r="M31"/>
      <c r="N31"/>
      <c r="O31"/>
      <c r="P31"/>
      <c r="S31"/>
    </row>
    <row r="32" spans="1:22" s="12" customFormat="1" x14ac:dyDescent="0.35">
      <c r="A32" s="1" t="s">
        <v>52</v>
      </c>
      <c r="B32" s="1" t="s">
        <v>31</v>
      </c>
      <c r="C32"/>
      <c r="D32" s="24">
        <f>N$26</f>
        <v>0.97866231206463161</v>
      </c>
      <c r="E32"/>
      <c r="F32"/>
      <c r="G32"/>
      <c r="H32"/>
      <c r="I32"/>
      <c r="J32"/>
      <c r="K32"/>
      <c r="L32"/>
      <c r="M32"/>
      <c r="N32"/>
      <c r="O32"/>
      <c r="P32"/>
      <c r="S32"/>
    </row>
    <row r="33" spans="1:19" s="12" customFormat="1" x14ac:dyDescent="0.35">
      <c r="A33" s="1" t="s">
        <v>52</v>
      </c>
      <c r="B33" s="1" t="s">
        <v>31</v>
      </c>
      <c r="C33"/>
      <c r="D33" s="24">
        <f>N$27</f>
        <v>0.97866231206463161</v>
      </c>
      <c r="E33"/>
      <c r="F33"/>
      <c r="G33"/>
      <c r="H33"/>
      <c r="I33"/>
      <c r="J33"/>
      <c r="K33"/>
      <c r="L33"/>
      <c r="M33"/>
      <c r="N33"/>
      <c r="O33"/>
      <c r="P33"/>
      <c r="S33"/>
    </row>
    <row r="34" spans="1:19" s="12" customFormat="1" x14ac:dyDescent="0.35">
      <c r="A34" s="1" t="s">
        <v>74</v>
      </c>
      <c r="B34" s="1" t="s">
        <v>10</v>
      </c>
      <c r="C34" t="s">
        <v>44</v>
      </c>
      <c r="D34" s="24">
        <f>N$25</f>
        <v>1.0199487502095992</v>
      </c>
      <c r="E34"/>
      <c r="F34"/>
      <c r="G34"/>
      <c r="H34"/>
      <c r="I34"/>
      <c r="J34"/>
      <c r="K34"/>
      <c r="L34"/>
      <c r="M34"/>
      <c r="N34"/>
      <c r="O34"/>
      <c r="P34"/>
      <c r="S34"/>
    </row>
    <row r="35" spans="1:19" s="12" customFormat="1" x14ac:dyDescent="0.35">
      <c r="A35" s="1" t="s">
        <v>74</v>
      </c>
      <c r="B35" s="1" t="s">
        <v>31</v>
      </c>
      <c r="C35"/>
      <c r="D35" s="24">
        <f>N$26</f>
        <v>0.97866231206463161</v>
      </c>
      <c r="E35"/>
      <c r="F35"/>
      <c r="G35"/>
      <c r="H35"/>
      <c r="I35"/>
      <c r="J35"/>
      <c r="K35"/>
      <c r="L35"/>
      <c r="M35"/>
      <c r="N35"/>
      <c r="O35"/>
      <c r="P35"/>
      <c r="S35"/>
    </row>
    <row r="36" spans="1:19" s="12" customFormat="1" x14ac:dyDescent="0.35">
      <c r="A36" s="1" t="s">
        <v>74</v>
      </c>
      <c r="B36" s="1" t="s">
        <v>31</v>
      </c>
      <c r="C36"/>
      <c r="D36" s="24">
        <f>N$27</f>
        <v>0.97866231206463161</v>
      </c>
      <c r="E36"/>
      <c r="F36"/>
      <c r="G36"/>
      <c r="H36"/>
      <c r="I36"/>
      <c r="J36"/>
      <c r="K36"/>
      <c r="L36"/>
      <c r="M36"/>
      <c r="N36"/>
      <c r="O36"/>
      <c r="P36"/>
      <c r="S36"/>
    </row>
    <row r="37" spans="1:19" s="12" customFormat="1" x14ac:dyDescent="0.35">
      <c r="A37" s="1" t="s">
        <v>75</v>
      </c>
      <c r="B37" s="1" t="s">
        <v>10</v>
      </c>
      <c r="C37" t="s">
        <v>44</v>
      </c>
      <c r="D37" s="24">
        <f>N$25</f>
        <v>1.0199487502095992</v>
      </c>
      <c r="E37"/>
      <c r="F37"/>
      <c r="G37"/>
      <c r="H37"/>
      <c r="I37"/>
      <c r="J37"/>
      <c r="K37"/>
      <c r="L37"/>
      <c r="M37"/>
      <c r="N37"/>
      <c r="O37"/>
      <c r="P37"/>
      <c r="S37"/>
    </row>
    <row r="38" spans="1:19" s="12" customFormat="1" x14ac:dyDescent="0.35">
      <c r="A38" s="1" t="s">
        <v>75</v>
      </c>
      <c r="B38" s="1" t="s">
        <v>31</v>
      </c>
      <c r="C38"/>
      <c r="D38" s="24">
        <f>N$26</f>
        <v>0.97866231206463161</v>
      </c>
      <c r="E38"/>
      <c r="F38"/>
      <c r="G38"/>
      <c r="H38"/>
      <c r="I38"/>
      <c r="J38"/>
      <c r="K38"/>
      <c r="L38"/>
      <c r="M38"/>
      <c r="N38"/>
      <c r="O38"/>
      <c r="P38"/>
      <c r="S38"/>
    </row>
    <row r="39" spans="1:19" s="12" customFormat="1" x14ac:dyDescent="0.35">
      <c r="A39" s="1" t="s">
        <v>75</v>
      </c>
      <c r="B39" s="1" t="s">
        <v>31</v>
      </c>
      <c r="C39"/>
      <c r="D39" s="24">
        <f>N$27</f>
        <v>0.97866231206463161</v>
      </c>
      <c r="E39"/>
      <c r="F39"/>
      <c r="G39"/>
      <c r="H39"/>
      <c r="I39"/>
      <c r="J39"/>
      <c r="K39"/>
      <c r="L39"/>
      <c r="M39"/>
      <c r="N39"/>
      <c r="O39"/>
      <c r="P39"/>
      <c r="S39"/>
    </row>
    <row r="40" spans="1:19" s="12" customFormat="1" x14ac:dyDescent="0.35">
      <c r="A40" s="1" t="s">
        <v>76</v>
      </c>
      <c r="B40" s="1" t="s">
        <v>10</v>
      </c>
      <c r="C40" t="s">
        <v>44</v>
      </c>
      <c r="D40" s="24">
        <f>N$25</f>
        <v>1.0199487502095992</v>
      </c>
      <c r="E40"/>
      <c r="F40"/>
      <c r="G40"/>
      <c r="H40"/>
      <c r="I40"/>
      <c r="J40"/>
      <c r="K40"/>
      <c r="L40"/>
      <c r="M40"/>
      <c r="N40"/>
      <c r="O40"/>
      <c r="P40"/>
      <c r="S40"/>
    </row>
    <row r="41" spans="1:19" s="12" customFormat="1" x14ac:dyDescent="0.35">
      <c r="A41" s="1" t="s">
        <v>76</v>
      </c>
      <c r="B41" s="1" t="s">
        <v>31</v>
      </c>
      <c r="C41"/>
      <c r="D41" s="24">
        <f>N$26</f>
        <v>0.97866231206463161</v>
      </c>
      <c r="E41"/>
      <c r="F41"/>
      <c r="G41"/>
      <c r="H41"/>
      <c r="I41"/>
      <c r="J41"/>
      <c r="K41"/>
      <c r="L41"/>
      <c r="M41"/>
      <c r="N41"/>
      <c r="O41"/>
      <c r="P41"/>
      <c r="S41"/>
    </row>
    <row r="42" spans="1:19" s="12" customFormat="1" x14ac:dyDescent="0.35">
      <c r="A42" s="1" t="s">
        <v>76</v>
      </c>
      <c r="B42" s="1" t="s">
        <v>31</v>
      </c>
      <c r="C42"/>
      <c r="D42" s="24">
        <f>N$27</f>
        <v>0.97866231206463161</v>
      </c>
      <c r="E42"/>
      <c r="F42"/>
      <c r="G42"/>
      <c r="H42"/>
      <c r="I42"/>
      <c r="J42"/>
      <c r="K42"/>
      <c r="L42"/>
      <c r="M42"/>
      <c r="N42"/>
      <c r="O42"/>
      <c r="P42"/>
      <c r="S42"/>
    </row>
    <row r="43" spans="1:19" s="12" customFormat="1" x14ac:dyDescent="0.35">
      <c r="A43" s="25" t="s">
        <v>53</v>
      </c>
      <c r="B43" s="25" t="s">
        <v>16</v>
      </c>
      <c r="C43" t="s">
        <v>27</v>
      </c>
      <c r="D43" s="26">
        <f>IF(C43="Al",N$43,N$50)</f>
        <v>0.42821748477161148</v>
      </c>
      <c r="E43"/>
      <c r="F43"/>
      <c r="G43"/>
      <c r="H43"/>
      <c r="I43"/>
      <c r="K43" t="s">
        <v>27</v>
      </c>
      <c r="L43" t="s">
        <v>50</v>
      </c>
      <c r="M43" t="s">
        <v>16</v>
      </c>
      <c r="N43" s="21">
        <f>P43+Q43</f>
        <v>0.42821748477161148</v>
      </c>
      <c r="O43" s="16"/>
      <c r="P43" s="17">
        <v>0.42821748477161148</v>
      </c>
    </row>
    <row r="44" spans="1:19" s="12" customFormat="1" x14ac:dyDescent="0.35">
      <c r="A44" s="25" t="s">
        <v>53</v>
      </c>
      <c r="B44" s="25" t="s">
        <v>13</v>
      </c>
      <c r="C44"/>
      <c r="D44" s="26">
        <f>IF(C43="Al",N$44,N$51)</f>
        <v>0.55530426073901928</v>
      </c>
      <c r="E44"/>
      <c r="F44"/>
      <c r="G44"/>
      <c r="H44"/>
      <c r="I44"/>
      <c r="K44"/>
      <c r="L44"/>
      <c r="M44" t="s">
        <v>13</v>
      </c>
      <c r="N44" s="21">
        <f t="shared" ref="N44:N48" si="1">P44+Q44</f>
        <v>0.55530426073901928</v>
      </c>
      <c r="O44" s="15"/>
      <c r="P44" s="17">
        <v>0.55530426073901928</v>
      </c>
    </row>
    <row r="45" spans="1:19" s="12" customFormat="1" x14ac:dyDescent="0.35">
      <c r="A45" s="25" t="s">
        <v>53</v>
      </c>
      <c r="B45" s="25" t="s">
        <v>14</v>
      </c>
      <c r="C45"/>
      <c r="D45" s="26">
        <f>IF(C43="Al",N$45,N$52)</f>
        <v>0.53854280279231548</v>
      </c>
      <c r="E45"/>
      <c r="F45"/>
      <c r="G45"/>
      <c r="H45"/>
      <c r="I45"/>
      <c r="K45"/>
      <c r="L45"/>
      <c r="M45" t="s">
        <v>14</v>
      </c>
      <c r="N45" s="21">
        <f t="shared" si="1"/>
        <v>0.53854280279231548</v>
      </c>
      <c r="O45" s="15"/>
      <c r="P45" s="17">
        <v>0.53854280279231548</v>
      </c>
    </row>
    <row r="46" spans="1:19" s="12" customFormat="1" x14ac:dyDescent="0.35">
      <c r="A46" s="25" t="s">
        <v>53</v>
      </c>
      <c r="B46" s="25" t="s">
        <v>48</v>
      </c>
      <c r="C46"/>
      <c r="D46" s="26">
        <f>IF(C43="Al",N$46,N$53)</f>
        <v>0.46874505158163876</v>
      </c>
      <c r="E46"/>
      <c r="F46"/>
      <c r="G46"/>
      <c r="H46"/>
      <c r="I46"/>
      <c r="K46"/>
      <c r="L46"/>
      <c r="M46" t="s">
        <v>48</v>
      </c>
      <c r="N46" s="21">
        <f t="shared" si="1"/>
        <v>0.46874505158163876</v>
      </c>
      <c r="O46"/>
      <c r="P46" s="17">
        <v>0.46874505158163876</v>
      </c>
    </row>
    <row r="47" spans="1:19" s="12" customFormat="1" x14ac:dyDescent="0.35">
      <c r="A47" s="25" t="s">
        <v>53</v>
      </c>
      <c r="B47" s="25" t="s">
        <v>31</v>
      </c>
      <c r="C47"/>
      <c r="D47" s="26">
        <f>IF(C43="Al",N$47,N$54)</f>
        <v>0.54706713537137552</v>
      </c>
      <c r="E47"/>
      <c r="F47"/>
      <c r="G47"/>
      <c r="H47"/>
      <c r="I47"/>
      <c r="K47"/>
      <c r="L47"/>
      <c r="M47" t="s">
        <v>31</v>
      </c>
      <c r="N47" s="21">
        <f t="shared" si="1"/>
        <v>0.54706713537137552</v>
      </c>
      <c r="O47" s="20"/>
      <c r="P47" s="17">
        <v>0.54706713537137552</v>
      </c>
    </row>
    <row r="48" spans="1:19" s="12" customFormat="1" x14ac:dyDescent="0.35">
      <c r="A48" s="25" t="s">
        <v>53</v>
      </c>
      <c r="B48" s="25" t="s">
        <v>49</v>
      </c>
      <c r="C48"/>
      <c r="D48" s="26">
        <f>IF(C43="Al",N$48,N$55)</f>
        <v>0.50857940615180453</v>
      </c>
      <c r="E48"/>
      <c r="F48"/>
      <c r="G48"/>
      <c r="H48"/>
      <c r="I48"/>
      <c r="K48"/>
      <c r="L48"/>
      <c r="M48" t="s">
        <v>49</v>
      </c>
      <c r="N48" s="21">
        <f t="shared" si="1"/>
        <v>0.50857940615180453</v>
      </c>
      <c r="O48" s="20">
        <v>3.0502119973354</v>
      </c>
      <c r="P48" s="17">
        <v>0.50857940615180453</v>
      </c>
    </row>
    <row r="49" spans="1:19" s="12" customFormat="1" x14ac:dyDescent="0.35">
      <c r="A49" s="25" t="s">
        <v>54</v>
      </c>
      <c r="B49" s="25" t="s">
        <v>16</v>
      </c>
      <c r="C49" t="s">
        <v>27</v>
      </c>
      <c r="D49" s="26">
        <f>IF(C49="Al",N$43,N$50)</f>
        <v>0.42821748477161148</v>
      </c>
      <c r="E49"/>
      <c r="F49"/>
      <c r="G49"/>
      <c r="H49"/>
      <c r="I49"/>
      <c r="K49"/>
      <c r="L49"/>
      <c r="M49"/>
      <c r="N49" s="20">
        <f>SUM(N43:N48)</f>
        <v>3.0464561414077647</v>
      </c>
      <c r="O49" s="15"/>
      <c r="P49" s="15"/>
    </row>
    <row r="50" spans="1:19" s="12" customFormat="1" x14ac:dyDescent="0.35">
      <c r="A50" s="25" t="s">
        <v>54</v>
      </c>
      <c r="B50" s="25" t="s">
        <v>13</v>
      </c>
      <c r="C50"/>
      <c r="D50" s="26">
        <f>IF(C49="Al",N$44,N$51)</f>
        <v>0.55530426073901928</v>
      </c>
      <c r="E50"/>
      <c r="F50"/>
      <c r="G50"/>
      <c r="H50"/>
      <c r="I50"/>
      <c r="K50" t="s">
        <v>28</v>
      </c>
      <c r="L50" t="s">
        <v>50</v>
      </c>
      <c r="M50" t="s">
        <v>16</v>
      </c>
      <c r="N50" s="21">
        <f>P50+Q50</f>
        <v>0.2839220801541476</v>
      </c>
      <c r="O50" s="15"/>
      <c r="P50" s="17">
        <v>0.2839220801541476</v>
      </c>
    </row>
    <row r="51" spans="1:19" s="12" customFormat="1" x14ac:dyDescent="0.35">
      <c r="A51" s="25" t="s">
        <v>54</v>
      </c>
      <c r="B51" s="25" t="s">
        <v>14</v>
      </c>
      <c r="C51"/>
      <c r="D51" s="26">
        <f>IF(C49="Al",N$45,N$52)</f>
        <v>0.53854280279231548</v>
      </c>
      <c r="E51"/>
      <c r="F51"/>
      <c r="G51"/>
      <c r="H51"/>
      <c r="I51"/>
      <c r="K51"/>
      <c r="L51"/>
      <c r="M51" t="s">
        <v>13</v>
      </c>
      <c r="N51" s="21">
        <f t="shared" ref="N51:N55" si="2">P51+Q51</f>
        <v>0.38536529266073816</v>
      </c>
      <c r="O51" s="15"/>
      <c r="P51" s="17">
        <v>0.36536529266073814</v>
      </c>
      <c r="Q51" s="12">
        <v>0.02</v>
      </c>
    </row>
    <row r="52" spans="1:19" s="12" customFormat="1" x14ac:dyDescent="0.35">
      <c r="A52" s="25" t="s">
        <v>54</v>
      </c>
      <c r="B52" s="25" t="s">
        <v>48</v>
      </c>
      <c r="C52"/>
      <c r="D52" s="26">
        <f>IF(C49="Al",N$46,N$53)</f>
        <v>0.46874505158163876</v>
      </c>
      <c r="E52"/>
      <c r="F52"/>
      <c r="G52"/>
      <c r="H52"/>
      <c r="I52"/>
      <c r="K52"/>
      <c r="L52"/>
      <c r="M52" t="s">
        <v>14</v>
      </c>
      <c r="N52" s="21">
        <f t="shared" si="2"/>
        <v>0.35465838380316944</v>
      </c>
      <c r="O52" s="15"/>
      <c r="P52" s="17">
        <v>0.35465838380316944</v>
      </c>
    </row>
    <row r="53" spans="1:19" s="12" customFormat="1" x14ac:dyDescent="0.35">
      <c r="A53" s="25" t="s">
        <v>54</v>
      </c>
      <c r="B53" s="25" t="s">
        <v>31</v>
      </c>
      <c r="C53"/>
      <c r="D53" s="26">
        <f>IF(C49="Al",N$47,N$54)</f>
        <v>0.54706713537137552</v>
      </c>
      <c r="E53"/>
      <c r="F53"/>
      <c r="G53"/>
      <c r="H53"/>
      <c r="I53"/>
      <c r="K53"/>
      <c r="L53"/>
      <c r="M53" t="s">
        <v>48</v>
      </c>
      <c r="N53" s="21">
        <f t="shared" si="2"/>
        <v>0.30996298202151712</v>
      </c>
      <c r="O53" s="20"/>
      <c r="P53" s="17">
        <v>0.30996298202151712</v>
      </c>
    </row>
    <row r="54" spans="1:19" s="12" customFormat="1" x14ac:dyDescent="0.35">
      <c r="A54" s="25" t="s">
        <v>54</v>
      </c>
      <c r="B54" s="25" t="s">
        <v>49</v>
      </c>
      <c r="C54"/>
      <c r="D54" s="26">
        <f>IF(C49="Al",N$48,N$55)</f>
        <v>0.50857940615180453</v>
      </c>
      <c r="E54"/>
      <c r="F54"/>
      <c r="G54"/>
      <c r="H54"/>
      <c r="I54"/>
      <c r="K54" s="6"/>
      <c r="L54" s="6"/>
      <c r="M54" t="s">
        <v>31</v>
      </c>
      <c r="N54" s="21">
        <f t="shared" si="2"/>
        <v>0.37010478236927447</v>
      </c>
      <c r="P54" s="17">
        <v>0.36010478236927446</v>
      </c>
      <c r="Q54" s="12">
        <v>0.01</v>
      </c>
    </row>
    <row r="55" spans="1:19" s="12" customFormat="1" x14ac:dyDescent="0.35">
      <c r="A55" s="25" t="s">
        <v>55</v>
      </c>
      <c r="B55" s="25" t="s">
        <v>16</v>
      </c>
      <c r="C55" t="s">
        <v>28</v>
      </c>
      <c r="D55" s="26">
        <f>IF(C55="Al",N$43,N$50)</f>
        <v>0.2839220801541476</v>
      </c>
      <c r="E55"/>
      <c r="F55"/>
      <c r="G55"/>
      <c r="H55"/>
      <c r="I55"/>
      <c r="K55"/>
      <c r="L55"/>
      <c r="M55" t="s">
        <v>49</v>
      </c>
      <c r="N55" s="21">
        <f t="shared" si="2"/>
        <v>0.33549353305859436</v>
      </c>
      <c r="O55" s="20">
        <v>2.0119239581516735</v>
      </c>
      <c r="P55" s="17">
        <v>0.33549353305859436</v>
      </c>
    </row>
    <row r="56" spans="1:19" s="12" customFormat="1" x14ac:dyDescent="0.35">
      <c r="A56" s="25" t="s">
        <v>55</v>
      </c>
      <c r="B56" s="25" t="s">
        <v>13</v>
      </c>
      <c r="C56"/>
      <c r="D56" s="26">
        <f>IF(C55="Al",N$44,N$51)</f>
        <v>0.38536529266073816</v>
      </c>
      <c r="E56"/>
      <c r="F56"/>
      <c r="G56"/>
      <c r="H56"/>
      <c r="I56"/>
      <c r="J56"/>
      <c r="K56"/>
      <c r="L56"/>
      <c r="M56"/>
      <c r="N56" s="3">
        <f>SUM(N50:N55)</f>
        <v>2.0395070540674411</v>
      </c>
      <c r="O56"/>
      <c r="P56"/>
      <c r="S56"/>
    </row>
    <row r="57" spans="1:19" s="12" customFormat="1" x14ac:dyDescent="0.35">
      <c r="A57" s="25" t="s">
        <v>55</v>
      </c>
      <c r="B57" s="25" t="s">
        <v>14</v>
      </c>
      <c r="C57"/>
      <c r="D57" s="26">
        <f>IF(C55="Al",N$45,N$52)</f>
        <v>0.35465838380316944</v>
      </c>
      <c r="E57"/>
      <c r="F57"/>
      <c r="G57"/>
      <c r="H57"/>
      <c r="I57"/>
      <c r="J57"/>
      <c r="K57"/>
      <c r="L57"/>
      <c r="M57"/>
      <c r="N57"/>
      <c r="O57"/>
      <c r="P57"/>
      <c r="S57"/>
    </row>
    <row r="58" spans="1:19" s="12" customFormat="1" x14ac:dyDescent="0.35">
      <c r="A58" s="25" t="s">
        <v>55</v>
      </c>
      <c r="B58" s="25" t="s">
        <v>48</v>
      </c>
      <c r="C58"/>
      <c r="D58" s="26">
        <f>IF(C55="Al",N$46,N$53)</f>
        <v>0.30996298202151712</v>
      </c>
      <c r="E58"/>
      <c r="F58"/>
      <c r="G58"/>
      <c r="H58"/>
      <c r="I58"/>
      <c r="J58"/>
      <c r="K58"/>
      <c r="L58"/>
      <c r="M58"/>
      <c r="N58"/>
      <c r="O58"/>
      <c r="P58"/>
      <c r="S58"/>
    </row>
    <row r="59" spans="1:19" s="12" customFormat="1" x14ac:dyDescent="0.35">
      <c r="A59" s="25" t="s">
        <v>55</v>
      </c>
      <c r="B59" s="25" t="s">
        <v>31</v>
      </c>
      <c r="C59"/>
      <c r="D59" s="26">
        <f>IF(C55="Al",N$47,N$54)</f>
        <v>0.37010478236927447</v>
      </c>
      <c r="E59"/>
      <c r="F59"/>
      <c r="G59"/>
      <c r="H59"/>
      <c r="I59"/>
      <c r="J59"/>
      <c r="K59"/>
      <c r="L59"/>
      <c r="M59"/>
      <c r="N59"/>
      <c r="O59"/>
      <c r="P59"/>
      <c r="S59"/>
    </row>
    <row r="60" spans="1:19" s="12" customFormat="1" x14ac:dyDescent="0.35">
      <c r="A60" s="25" t="s">
        <v>55</v>
      </c>
      <c r="B60" s="25" t="s">
        <v>49</v>
      </c>
      <c r="C60"/>
      <c r="D60" s="26">
        <f>IF(C55="Al",N$48,N$55)</f>
        <v>0.33549353305859436</v>
      </c>
      <c r="E60"/>
      <c r="F60"/>
      <c r="G60"/>
      <c r="H60"/>
      <c r="I60"/>
      <c r="J60"/>
      <c r="K60"/>
      <c r="L60"/>
      <c r="M60"/>
      <c r="N60"/>
      <c r="O60"/>
      <c r="P60"/>
      <c r="S60"/>
    </row>
    <row r="61" spans="1:19" s="12" customFormat="1" x14ac:dyDescent="0.35">
      <c r="A61" s="25" t="s">
        <v>56</v>
      </c>
      <c r="B61" s="25" t="s">
        <v>16</v>
      </c>
      <c r="C61" t="s">
        <v>27</v>
      </c>
      <c r="D61" s="26">
        <f>IF(C61="Al",N$43,N$50)</f>
        <v>0.42821748477161148</v>
      </c>
      <c r="E61"/>
      <c r="F61"/>
      <c r="G61"/>
      <c r="H61"/>
      <c r="I61"/>
      <c r="J61"/>
      <c r="K61"/>
      <c r="L61"/>
      <c r="M61"/>
      <c r="N61"/>
      <c r="O61"/>
      <c r="P61"/>
      <c r="S61"/>
    </row>
    <row r="62" spans="1:19" s="12" customFormat="1" x14ac:dyDescent="0.35">
      <c r="A62" s="25" t="s">
        <v>56</v>
      </c>
      <c r="B62" s="25" t="s">
        <v>13</v>
      </c>
      <c r="C62"/>
      <c r="D62" s="26">
        <f>IF(C61="Al",N$44,N$51)</f>
        <v>0.55530426073901928</v>
      </c>
      <c r="E62"/>
      <c r="F62"/>
      <c r="G62"/>
      <c r="H62"/>
      <c r="I62"/>
      <c r="J62"/>
      <c r="K62"/>
      <c r="L62"/>
      <c r="M62"/>
      <c r="N62"/>
      <c r="O62"/>
      <c r="P62"/>
      <c r="S62"/>
    </row>
    <row r="63" spans="1:19" s="12" customFormat="1" x14ac:dyDescent="0.35">
      <c r="A63" s="25" t="s">
        <v>56</v>
      </c>
      <c r="B63" s="25" t="s">
        <v>14</v>
      </c>
      <c r="C63"/>
      <c r="D63" s="26">
        <f>IF(C61="Al",N$45,N$52)</f>
        <v>0.53854280279231548</v>
      </c>
      <c r="E63"/>
      <c r="F63"/>
      <c r="G63"/>
      <c r="H63"/>
      <c r="I63"/>
      <c r="J63"/>
      <c r="K63"/>
      <c r="L63"/>
      <c r="M63"/>
      <c r="N63"/>
      <c r="O63"/>
      <c r="P63"/>
      <c r="S63"/>
    </row>
    <row r="64" spans="1:19" s="12" customFormat="1" x14ac:dyDescent="0.35">
      <c r="A64" s="25" t="s">
        <v>56</v>
      </c>
      <c r="B64" s="25" t="s">
        <v>48</v>
      </c>
      <c r="C64"/>
      <c r="D64" s="26">
        <f>IF(C61="Al",N$46,N$53)</f>
        <v>0.46874505158163876</v>
      </c>
      <c r="E64"/>
      <c r="F64"/>
      <c r="G64"/>
      <c r="H64"/>
      <c r="I64"/>
      <c r="J64"/>
      <c r="K64"/>
      <c r="L64"/>
      <c r="M64"/>
      <c r="N64"/>
      <c r="O64"/>
      <c r="P64"/>
      <c r="S64"/>
    </row>
    <row r="65" spans="1:19" s="12" customFormat="1" x14ac:dyDescent="0.35">
      <c r="A65" s="25" t="s">
        <v>56</v>
      </c>
      <c r="B65" s="25" t="s">
        <v>31</v>
      </c>
      <c r="C65"/>
      <c r="D65" s="26">
        <f>IF(C61="Al",N$47,N$54)</f>
        <v>0.54706713537137552</v>
      </c>
      <c r="E65"/>
      <c r="F65"/>
      <c r="G65"/>
      <c r="H65"/>
      <c r="I65"/>
      <c r="J65"/>
      <c r="K65"/>
      <c r="L65"/>
      <c r="M65"/>
      <c r="N65"/>
      <c r="O65"/>
      <c r="P65"/>
      <c r="S65"/>
    </row>
    <row r="66" spans="1:19" s="12" customFormat="1" x14ac:dyDescent="0.35">
      <c r="A66" s="25" t="s">
        <v>56</v>
      </c>
      <c r="B66" s="25" t="s">
        <v>49</v>
      </c>
      <c r="C66"/>
      <c r="D66" s="26">
        <f>IF(C61="Al",N$48,N$55)</f>
        <v>0.50857940615180453</v>
      </c>
      <c r="E66"/>
      <c r="F66"/>
      <c r="G66"/>
      <c r="H66"/>
      <c r="I66"/>
      <c r="J66"/>
      <c r="K66"/>
      <c r="L66"/>
      <c r="M66"/>
      <c r="N66"/>
      <c r="O66"/>
      <c r="P66"/>
      <c r="S66"/>
    </row>
    <row r="67" spans="1:19" s="12" customFormat="1" x14ac:dyDescent="0.35">
      <c r="A67" s="25" t="s">
        <v>57</v>
      </c>
      <c r="B67" s="25" t="s">
        <v>16</v>
      </c>
      <c r="C67" t="s">
        <v>27</v>
      </c>
      <c r="D67" s="26">
        <f>IF(C67="Al",N$43,N$50)</f>
        <v>0.42821748477161148</v>
      </c>
      <c r="E67"/>
      <c r="F67"/>
      <c r="G67"/>
      <c r="H67"/>
      <c r="I67"/>
      <c r="J67"/>
      <c r="K67"/>
      <c r="L67"/>
      <c r="M67"/>
      <c r="N67"/>
      <c r="O67"/>
      <c r="P67"/>
      <c r="S67"/>
    </row>
    <row r="68" spans="1:19" s="12" customFormat="1" x14ac:dyDescent="0.35">
      <c r="A68" s="25" t="s">
        <v>57</v>
      </c>
      <c r="B68" s="25" t="s">
        <v>13</v>
      </c>
      <c r="C68"/>
      <c r="D68" s="26">
        <f>IF(C67="Al",N$44,N$51)</f>
        <v>0.55530426073901928</v>
      </c>
      <c r="E68"/>
      <c r="F68"/>
      <c r="G68"/>
      <c r="H68"/>
      <c r="I68"/>
      <c r="J68"/>
      <c r="K68"/>
      <c r="L68"/>
      <c r="M68"/>
      <c r="N68"/>
      <c r="O68"/>
      <c r="P68"/>
      <c r="S68"/>
    </row>
    <row r="69" spans="1:19" s="12" customFormat="1" x14ac:dyDescent="0.35">
      <c r="A69" s="25" t="s">
        <v>57</v>
      </c>
      <c r="B69" s="25" t="s">
        <v>14</v>
      </c>
      <c r="C69"/>
      <c r="D69" s="26">
        <f>IF(C67="Al",N$45,N$52)</f>
        <v>0.53854280279231548</v>
      </c>
      <c r="E69"/>
      <c r="F69"/>
      <c r="G69"/>
      <c r="H69"/>
      <c r="I69"/>
      <c r="J69"/>
      <c r="K69"/>
      <c r="L69"/>
      <c r="M69"/>
      <c r="N69"/>
      <c r="O69"/>
      <c r="P69"/>
      <c r="S69"/>
    </row>
    <row r="70" spans="1:19" s="12" customFormat="1" x14ac:dyDescent="0.35">
      <c r="A70" s="25" t="s">
        <v>57</v>
      </c>
      <c r="B70" s="25" t="s">
        <v>48</v>
      </c>
      <c r="C70"/>
      <c r="D70" s="26">
        <f>IF(C67="Al",N$46,N$53)</f>
        <v>0.46874505158163876</v>
      </c>
      <c r="E70"/>
      <c r="F70"/>
      <c r="G70"/>
      <c r="H70"/>
      <c r="I70"/>
      <c r="J70"/>
      <c r="K70"/>
      <c r="L70"/>
      <c r="M70"/>
      <c r="N70"/>
      <c r="O70"/>
      <c r="P70"/>
      <c r="S70"/>
    </row>
    <row r="71" spans="1:19" s="12" customFormat="1" x14ac:dyDescent="0.35">
      <c r="A71" s="25" t="s">
        <v>57</v>
      </c>
      <c r="B71" s="25" t="s">
        <v>31</v>
      </c>
      <c r="C71"/>
      <c r="D71" s="26">
        <f>IF(C67="Al",N$47,N$54)</f>
        <v>0.54706713537137552</v>
      </c>
      <c r="E71"/>
      <c r="F71"/>
      <c r="G71"/>
      <c r="H71"/>
      <c r="I71"/>
      <c r="J71"/>
      <c r="K71"/>
      <c r="L71"/>
      <c r="M71"/>
      <c r="N71"/>
      <c r="O71"/>
      <c r="P71"/>
      <c r="S71"/>
    </row>
    <row r="72" spans="1:19" s="12" customFormat="1" x14ac:dyDescent="0.35">
      <c r="A72" s="25" t="s">
        <v>57</v>
      </c>
      <c r="B72" s="25" t="s">
        <v>49</v>
      </c>
      <c r="C72"/>
      <c r="D72" s="26">
        <f>IF(C67="Al",N$48,N$55)</f>
        <v>0.50857940615180453</v>
      </c>
      <c r="E72"/>
      <c r="F72"/>
      <c r="G72"/>
      <c r="H72"/>
      <c r="I72"/>
      <c r="J72"/>
      <c r="K72"/>
      <c r="L72"/>
      <c r="M72"/>
      <c r="N72"/>
      <c r="O72"/>
      <c r="P72"/>
      <c r="S72"/>
    </row>
    <row r="73" spans="1:19" s="12" customFormat="1" x14ac:dyDescent="0.35">
      <c r="A73" s="25" t="s">
        <v>58</v>
      </c>
      <c r="B73" s="25" t="s">
        <v>16</v>
      </c>
      <c r="C73" t="s">
        <v>28</v>
      </c>
      <c r="D73" s="26">
        <f>IF(C73="Al",N$43,N$50)</f>
        <v>0.2839220801541476</v>
      </c>
      <c r="E73"/>
      <c r="F73"/>
      <c r="G73"/>
      <c r="H73"/>
      <c r="I73"/>
      <c r="J73"/>
      <c r="K73"/>
      <c r="L73"/>
      <c r="M73"/>
      <c r="N73"/>
      <c r="O73"/>
      <c r="P73"/>
      <c r="S73"/>
    </row>
    <row r="74" spans="1:19" s="12" customFormat="1" x14ac:dyDescent="0.35">
      <c r="A74" s="25" t="s">
        <v>58</v>
      </c>
      <c r="B74" s="25" t="s">
        <v>13</v>
      </c>
      <c r="C74"/>
      <c r="D74" s="26">
        <f>IF(C73="Al",N$44,N$51)</f>
        <v>0.38536529266073816</v>
      </c>
      <c r="E74"/>
      <c r="F74"/>
      <c r="G74"/>
      <c r="H74"/>
      <c r="I74"/>
      <c r="J74"/>
      <c r="K74"/>
      <c r="L74"/>
      <c r="M74"/>
      <c r="N74"/>
      <c r="O74"/>
      <c r="P74"/>
      <c r="S74"/>
    </row>
    <row r="75" spans="1:19" s="12" customFormat="1" x14ac:dyDescent="0.35">
      <c r="A75" s="25" t="s">
        <v>58</v>
      </c>
      <c r="B75" s="25" t="s">
        <v>14</v>
      </c>
      <c r="C75"/>
      <c r="D75" s="26">
        <f>IF(C73="Al",N$45,N$52)</f>
        <v>0.35465838380316944</v>
      </c>
      <c r="E75"/>
      <c r="F75"/>
      <c r="G75"/>
      <c r="H75"/>
      <c r="I75"/>
      <c r="J75"/>
      <c r="K75"/>
      <c r="L75"/>
      <c r="M75"/>
      <c r="N75"/>
      <c r="O75"/>
      <c r="P75"/>
      <c r="S75"/>
    </row>
    <row r="76" spans="1:19" s="12" customFormat="1" x14ac:dyDescent="0.35">
      <c r="A76" s="25" t="s">
        <v>58</v>
      </c>
      <c r="B76" s="25" t="s">
        <v>48</v>
      </c>
      <c r="C76"/>
      <c r="D76" s="26">
        <f>IF(C73="Al",N$46,N$53)</f>
        <v>0.30996298202151712</v>
      </c>
      <c r="E76"/>
      <c r="F76"/>
      <c r="G76"/>
      <c r="H76"/>
      <c r="I76"/>
      <c r="J76"/>
      <c r="K76" s="6"/>
      <c r="L76" s="6"/>
      <c r="M76" s="6"/>
      <c r="N76" s="6"/>
      <c r="O76" s="6"/>
      <c r="P76" s="6"/>
      <c r="S76" s="6"/>
    </row>
    <row r="77" spans="1:19" s="12" customFormat="1" x14ac:dyDescent="0.35">
      <c r="A77" s="25" t="s">
        <v>58</v>
      </c>
      <c r="B77" s="25" t="s">
        <v>31</v>
      </c>
      <c r="C77"/>
      <c r="D77" s="26">
        <f>IF(C73="Al",N$47,N$54)</f>
        <v>0.37010478236927447</v>
      </c>
      <c r="E77"/>
      <c r="F77"/>
      <c r="G77"/>
      <c r="H77"/>
      <c r="I77"/>
      <c r="J77"/>
      <c r="K77" s="6"/>
      <c r="L77" s="6"/>
      <c r="M77" s="6"/>
      <c r="N77" s="6"/>
      <c r="O77" s="6"/>
      <c r="P77" s="6"/>
      <c r="S77" s="6"/>
    </row>
    <row r="78" spans="1:19" s="12" customFormat="1" x14ac:dyDescent="0.35">
      <c r="A78" s="25" t="s">
        <v>58</v>
      </c>
      <c r="B78" s="25" t="s">
        <v>49</v>
      </c>
      <c r="C78"/>
      <c r="D78" s="26">
        <f>IF(C73="Al",N$48,N$55)</f>
        <v>0.33549353305859436</v>
      </c>
      <c r="E78"/>
      <c r="F78"/>
      <c r="G78"/>
      <c r="H78"/>
      <c r="I78"/>
      <c r="J78"/>
      <c r="K78" s="6"/>
      <c r="L78" s="6"/>
      <c r="M78" s="6"/>
      <c r="N78" s="6"/>
      <c r="O78" s="6"/>
      <c r="P78" s="6"/>
      <c r="S78" s="6"/>
    </row>
    <row r="79" spans="1:19" s="12" customFormat="1" x14ac:dyDescent="0.35">
      <c r="A79" s="25" t="s">
        <v>59</v>
      </c>
      <c r="B79" s="25" t="s">
        <v>16</v>
      </c>
      <c r="C79" t="s">
        <v>27</v>
      </c>
      <c r="D79" s="26">
        <f>IF(C79="Al",N$43,N$50)</f>
        <v>0.42821748477161148</v>
      </c>
      <c r="E79"/>
      <c r="F79"/>
      <c r="G79"/>
      <c r="H79"/>
      <c r="I79"/>
      <c r="K79" s="6"/>
      <c r="L79" s="6"/>
      <c r="M79" s="6"/>
      <c r="N79" s="19"/>
      <c r="O79" s="36"/>
    </row>
    <row r="80" spans="1:19" s="12" customFormat="1" x14ac:dyDescent="0.35">
      <c r="A80" s="25" t="s">
        <v>59</v>
      </c>
      <c r="B80" s="25" t="s">
        <v>13</v>
      </c>
      <c r="C80"/>
      <c r="D80" s="26">
        <f>IF(C79="Al",N$44,N$51)</f>
        <v>0.55530426073901928</v>
      </c>
      <c r="E80"/>
      <c r="F80"/>
      <c r="G80"/>
      <c r="H80"/>
      <c r="I80"/>
      <c r="K80" s="6"/>
      <c r="L80" s="6"/>
      <c r="M80" s="6"/>
      <c r="N80" s="19"/>
    </row>
    <row r="81" spans="1:19" s="12" customFormat="1" x14ac:dyDescent="0.35">
      <c r="A81" s="25" t="s">
        <v>59</v>
      </c>
      <c r="B81" s="25" t="s">
        <v>14</v>
      </c>
      <c r="C81"/>
      <c r="D81" s="26">
        <f>IF(C79="Al",N$45,N$52)</f>
        <v>0.53854280279231548</v>
      </c>
      <c r="E81"/>
      <c r="F81"/>
      <c r="G81"/>
      <c r="H81"/>
      <c r="I81"/>
      <c r="K81" s="6"/>
      <c r="L81" s="6"/>
      <c r="M81" s="6"/>
      <c r="N81" s="19"/>
    </row>
    <row r="82" spans="1:19" s="12" customFormat="1" x14ac:dyDescent="0.35">
      <c r="A82" s="25" t="s">
        <v>59</v>
      </c>
      <c r="B82" s="25" t="s">
        <v>48</v>
      </c>
      <c r="C82"/>
      <c r="D82" s="26">
        <f>IF(C79="Al",N$46,N$53)</f>
        <v>0.46874505158163876</v>
      </c>
      <c r="E82"/>
      <c r="F82"/>
      <c r="G82"/>
      <c r="H82"/>
      <c r="I82"/>
      <c r="K82" s="6"/>
      <c r="L82" s="6"/>
      <c r="M82" s="6"/>
      <c r="N82" s="19"/>
      <c r="O82" s="6"/>
    </row>
    <row r="83" spans="1:19" s="12" customFormat="1" x14ac:dyDescent="0.35">
      <c r="A83" s="25" t="s">
        <v>59</v>
      </c>
      <c r="B83" s="25" t="s">
        <v>31</v>
      </c>
      <c r="C83"/>
      <c r="D83" s="26">
        <f>IF(C79="Al",N$47,N$54)</f>
        <v>0.54706713537137552</v>
      </c>
      <c r="E83"/>
      <c r="F83"/>
      <c r="G83"/>
      <c r="H83"/>
      <c r="I83"/>
      <c r="K83" s="6"/>
      <c r="L83" s="6"/>
      <c r="M83" s="6"/>
      <c r="N83" s="19"/>
      <c r="O83" s="21"/>
    </row>
    <row r="84" spans="1:19" s="12" customFormat="1" x14ac:dyDescent="0.35">
      <c r="A84" s="25" t="s">
        <v>59</v>
      </c>
      <c r="B84" s="25" t="s">
        <v>49</v>
      </c>
      <c r="C84"/>
      <c r="D84" s="26">
        <f>IF(C79="Al",N$48,N$55)</f>
        <v>0.50857940615180453</v>
      </c>
      <c r="E84"/>
      <c r="F84"/>
      <c r="G84"/>
      <c r="H84"/>
      <c r="I84"/>
      <c r="K84" s="6"/>
      <c r="L84" s="6"/>
      <c r="M84" s="6"/>
      <c r="N84" s="19"/>
      <c r="O84" s="21"/>
    </row>
    <row r="85" spans="1:19" s="12" customFormat="1" x14ac:dyDescent="0.35">
      <c r="A85" s="25" t="s">
        <v>60</v>
      </c>
      <c r="B85" s="25" t="s">
        <v>16</v>
      </c>
      <c r="C85" t="s">
        <v>27</v>
      </c>
      <c r="D85" s="26">
        <f>IF(C85="Al",N$43,N$50)</f>
        <v>0.42821748477161148</v>
      </c>
      <c r="E85"/>
      <c r="F85"/>
      <c r="G85"/>
      <c r="H85"/>
      <c r="I85"/>
      <c r="K85" s="6"/>
      <c r="L85" s="6"/>
      <c r="M85" s="6"/>
    </row>
    <row r="86" spans="1:19" s="12" customFormat="1" x14ac:dyDescent="0.35">
      <c r="A86" s="25" t="s">
        <v>60</v>
      </c>
      <c r="B86" s="25" t="s">
        <v>13</v>
      </c>
      <c r="C86"/>
      <c r="D86" s="26">
        <f>IF(C85="Al",N$44,N$51)</f>
        <v>0.55530426073901928</v>
      </c>
      <c r="E86"/>
      <c r="F86"/>
      <c r="G86"/>
      <c r="H86"/>
      <c r="I86"/>
      <c r="K86" s="6"/>
      <c r="L86" s="6"/>
      <c r="M86" s="6"/>
      <c r="N86" s="19"/>
    </row>
    <row r="87" spans="1:19" s="12" customFormat="1" x14ac:dyDescent="0.35">
      <c r="A87" s="25" t="s">
        <v>60</v>
      </c>
      <c r="B87" s="25" t="s">
        <v>14</v>
      </c>
      <c r="C87"/>
      <c r="D87" s="26">
        <f>IF(C85="Al",N$45,N$52)</f>
        <v>0.53854280279231548</v>
      </c>
      <c r="E87"/>
      <c r="F87"/>
      <c r="G87"/>
      <c r="H87"/>
      <c r="I87"/>
      <c r="K87" s="6"/>
      <c r="L87" s="6"/>
      <c r="M87" s="6"/>
      <c r="N87" s="19"/>
    </row>
    <row r="88" spans="1:19" s="12" customFormat="1" x14ac:dyDescent="0.35">
      <c r="A88" s="25" t="s">
        <v>60</v>
      </c>
      <c r="B88" s="25" t="s">
        <v>48</v>
      </c>
      <c r="C88"/>
      <c r="D88" s="26">
        <f>IF(C85="Al",N$46,N$53)</f>
        <v>0.46874505158163876</v>
      </c>
      <c r="E88"/>
      <c r="F88"/>
      <c r="G88"/>
      <c r="H88"/>
      <c r="I88"/>
      <c r="K88" s="6"/>
      <c r="L88" s="6"/>
      <c r="M88" s="6"/>
      <c r="N88" s="19"/>
    </row>
    <row r="89" spans="1:19" s="12" customFormat="1" x14ac:dyDescent="0.35">
      <c r="A89" s="25" t="s">
        <v>60</v>
      </c>
      <c r="B89" s="25" t="s">
        <v>31</v>
      </c>
      <c r="C89"/>
      <c r="D89" s="26">
        <f>IF(C85="Al",N$47,N$54)</f>
        <v>0.54706713537137552</v>
      </c>
      <c r="E89"/>
      <c r="F89"/>
      <c r="G89"/>
      <c r="H89"/>
      <c r="I89"/>
      <c r="K89" s="6"/>
      <c r="L89" s="6"/>
      <c r="M89" s="6"/>
      <c r="N89" s="19"/>
      <c r="O89" s="21"/>
    </row>
    <row r="90" spans="1:19" s="12" customFormat="1" x14ac:dyDescent="0.35">
      <c r="A90" s="25" t="s">
        <v>60</v>
      </c>
      <c r="B90" s="25" t="s">
        <v>49</v>
      </c>
      <c r="C90"/>
      <c r="D90" s="26">
        <f>IF(C85="Al",N$48,N$55)</f>
        <v>0.50857940615180453</v>
      </c>
      <c r="E90"/>
      <c r="F90"/>
      <c r="G90"/>
      <c r="H90"/>
      <c r="I90"/>
      <c r="K90" s="6"/>
      <c r="L90" s="6"/>
      <c r="M90" s="6"/>
      <c r="N90" s="19"/>
    </row>
    <row r="91" spans="1:19" s="12" customFormat="1" x14ac:dyDescent="0.35">
      <c r="A91" s="25" t="s">
        <v>61</v>
      </c>
      <c r="B91" s="25" t="s">
        <v>16</v>
      </c>
      <c r="C91" t="s">
        <v>28</v>
      </c>
      <c r="D91" s="26">
        <f>IF(C91="Al",N$43,N$50)</f>
        <v>0.2839220801541476</v>
      </c>
      <c r="E91"/>
      <c r="F91"/>
      <c r="G91"/>
      <c r="H91"/>
      <c r="I91"/>
      <c r="K91" s="6"/>
      <c r="L91" s="6"/>
      <c r="M91" s="6"/>
      <c r="N91" s="19"/>
      <c r="O91" s="21"/>
    </row>
    <row r="92" spans="1:19" s="12" customFormat="1" x14ac:dyDescent="0.35">
      <c r="A92" s="25" t="s">
        <v>61</v>
      </c>
      <c r="B92" s="25" t="s">
        <v>13</v>
      </c>
      <c r="C92"/>
      <c r="D92" s="26">
        <f>IF(C91="Al",N$44,N$51)</f>
        <v>0.38536529266073816</v>
      </c>
      <c r="E92"/>
      <c r="F92"/>
      <c r="G92"/>
      <c r="H92"/>
      <c r="I92"/>
      <c r="J92"/>
      <c r="K92" s="6"/>
      <c r="L92" s="6"/>
      <c r="M92" s="6"/>
      <c r="N92" s="6"/>
      <c r="O92" s="6"/>
      <c r="P92" s="6"/>
      <c r="S92" s="6"/>
    </row>
    <row r="93" spans="1:19" s="12" customFormat="1" x14ac:dyDescent="0.35">
      <c r="A93" s="25" t="s">
        <v>61</v>
      </c>
      <c r="B93" s="25" t="s">
        <v>14</v>
      </c>
      <c r="C93"/>
      <c r="D93" s="26">
        <f>IF(C91="Al",N$45,N$52)</f>
        <v>0.35465838380316944</v>
      </c>
      <c r="E93"/>
      <c r="F93"/>
      <c r="G93"/>
      <c r="H93"/>
      <c r="I93"/>
      <c r="J93"/>
      <c r="K93" s="6"/>
      <c r="L93" s="6"/>
      <c r="M93" s="6"/>
      <c r="N93" s="6"/>
      <c r="O93" s="6"/>
      <c r="P93" s="6"/>
      <c r="S93" s="6"/>
    </row>
    <row r="94" spans="1:19" s="12" customFormat="1" x14ac:dyDescent="0.35">
      <c r="A94" s="25" t="s">
        <v>61</v>
      </c>
      <c r="B94" s="25" t="s">
        <v>48</v>
      </c>
      <c r="C94"/>
      <c r="D94" s="26">
        <f>IF(C91="Al",N$46,N$53)</f>
        <v>0.30996298202151712</v>
      </c>
      <c r="E94"/>
      <c r="F94"/>
      <c r="G94"/>
      <c r="H94"/>
      <c r="I94"/>
      <c r="J94"/>
      <c r="K94" s="6"/>
      <c r="L94" s="6"/>
      <c r="M94" s="6"/>
      <c r="N94" s="6"/>
      <c r="O94" s="6"/>
      <c r="P94" s="6"/>
      <c r="S94" s="6"/>
    </row>
    <row r="95" spans="1:19" s="12" customFormat="1" x14ac:dyDescent="0.35">
      <c r="A95" s="25" t="s">
        <v>61</v>
      </c>
      <c r="B95" s="25" t="s">
        <v>31</v>
      </c>
      <c r="C95"/>
      <c r="D95" s="26">
        <f>IF(C91="Al",N$47,N$54)</f>
        <v>0.37010478236927447</v>
      </c>
      <c r="E95"/>
      <c r="F95"/>
      <c r="G95"/>
      <c r="H95"/>
      <c r="I95"/>
      <c r="J95"/>
      <c r="K95" s="6"/>
      <c r="L95" s="6"/>
      <c r="M95" s="6"/>
      <c r="N95" s="6"/>
      <c r="O95" s="6"/>
      <c r="P95" s="6"/>
      <c r="S95" s="6"/>
    </row>
    <row r="96" spans="1:19" s="12" customFormat="1" x14ac:dyDescent="0.35">
      <c r="A96" s="25" t="s">
        <v>61</v>
      </c>
      <c r="B96" s="25" t="s">
        <v>49</v>
      </c>
      <c r="C96"/>
      <c r="D96" s="26">
        <f>IF(C91="Al",N$48,N$55)</f>
        <v>0.33549353305859436</v>
      </c>
      <c r="E96"/>
      <c r="F96"/>
      <c r="G96"/>
      <c r="H96"/>
      <c r="I96"/>
      <c r="J96"/>
      <c r="K96" s="6"/>
      <c r="L96" s="6"/>
      <c r="M96" s="6"/>
      <c r="N96" s="6"/>
      <c r="O96" s="6"/>
      <c r="P96" s="6"/>
      <c r="S96" s="6"/>
    </row>
    <row r="97" spans="1:19" s="12" customFormat="1" x14ac:dyDescent="0.35">
      <c r="A97" s="25" t="s">
        <v>62</v>
      </c>
      <c r="B97" s="25" t="s">
        <v>16</v>
      </c>
      <c r="C97" t="s">
        <v>27</v>
      </c>
      <c r="D97" s="26">
        <f>IF(C97="Al",N$43,N$50)</f>
        <v>0.42821748477161148</v>
      </c>
      <c r="E97"/>
      <c r="F97"/>
      <c r="G97"/>
      <c r="H97"/>
      <c r="I97"/>
      <c r="J97"/>
      <c r="K97" s="6"/>
      <c r="L97" s="6"/>
      <c r="M97" s="6"/>
      <c r="N97" s="6"/>
      <c r="O97" s="6"/>
      <c r="P97" s="6"/>
      <c r="S97" s="6"/>
    </row>
    <row r="98" spans="1:19" s="12" customFormat="1" x14ac:dyDescent="0.35">
      <c r="A98" s="25" t="s">
        <v>62</v>
      </c>
      <c r="B98" s="25" t="s">
        <v>13</v>
      </c>
      <c r="C98"/>
      <c r="D98" s="26">
        <f>IF(C97="Al",N$44,N$51)</f>
        <v>0.55530426073901928</v>
      </c>
      <c r="E98"/>
      <c r="F98"/>
      <c r="G98"/>
      <c r="H98"/>
      <c r="I98"/>
      <c r="J98"/>
      <c r="K98" s="6"/>
      <c r="L98" s="6"/>
      <c r="M98" s="6"/>
      <c r="N98" s="6"/>
      <c r="O98" s="6"/>
      <c r="P98" s="6"/>
      <c r="S98" s="6"/>
    </row>
    <row r="99" spans="1:19" s="12" customFormat="1" x14ac:dyDescent="0.35">
      <c r="A99" s="25" t="s">
        <v>62</v>
      </c>
      <c r="B99" s="25" t="s">
        <v>14</v>
      </c>
      <c r="C99"/>
      <c r="D99" s="26">
        <f>IF(C97="Al",N$45,N$52)</f>
        <v>0.53854280279231548</v>
      </c>
      <c r="E99"/>
      <c r="F99"/>
      <c r="G99"/>
      <c r="H99"/>
      <c r="I99"/>
      <c r="J99"/>
      <c r="K99" s="6"/>
      <c r="L99" s="6"/>
      <c r="M99" s="6"/>
      <c r="N99" s="6"/>
      <c r="O99" s="6"/>
      <c r="P99" s="6"/>
      <c r="S99" s="6"/>
    </row>
    <row r="100" spans="1:19" s="12" customFormat="1" x14ac:dyDescent="0.35">
      <c r="A100" s="25" t="s">
        <v>62</v>
      </c>
      <c r="B100" s="25" t="s">
        <v>48</v>
      </c>
      <c r="C100"/>
      <c r="D100" s="26">
        <f>IF(C97="Al",N$46,N$53)</f>
        <v>0.46874505158163876</v>
      </c>
      <c r="E100"/>
      <c r="F100"/>
      <c r="G100"/>
      <c r="H100"/>
      <c r="I100"/>
      <c r="J100"/>
      <c r="K100" s="6"/>
      <c r="L100" s="6"/>
      <c r="M100" s="6"/>
      <c r="N100" s="6"/>
      <c r="O100" s="6"/>
      <c r="P100" s="6"/>
      <c r="S100" s="6"/>
    </row>
    <row r="101" spans="1:19" s="12" customFormat="1" x14ac:dyDescent="0.35">
      <c r="A101" s="25" t="s">
        <v>62</v>
      </c>
      <c r="B101" s="25" t="s">
        <v>31</v>
      </c>
      <c r="C101"/>
      <c r="D101" s="26">
        <f>IF(C97="Al",N$47,N$54)</f>
        <v>0.54706713537137552</v>
      </c>
      <c r="E101"/>
      <c r="F101"/>
      <c r="G101"/>
      <c r="H101"/>
      <c r="I101"/>
      <c r="J101"/>
      <c r="K101" s="6"/>
      <c r="L101" s="6"/>
      <c r="M101" s="6"/>
      <c r="N101" s="6"/>
      <c r="O101" s="6"/>
      <c r="P101" s="6"/>
      <c r="S101" s="6"/>
    </row>
    <row r="102" spans="1:19" s="12" customFormat="1" x14ac:dyDescent="0.35">
      <c r="A102" s="25" t="s">
        <v>62</v>
      </c>
      <c r="B102" s="25" t="s">
        <v>49</v>
      </c>
      <c r="C102"/>
      <c r="D102" s="26">
        <f>IF(C97="Al",N$48,N$55)</f>
        <v>0.50857940615180453</v>
      </c>
      <c r="E102"/>
      <c r="F102"/>
      <c r="G102"/>
      <c r="H102"/>
      <c r="I102"/>
      <c r="J102"/>
      <c r="K102" s="6"/>
      <c r="L102" s="6"/>
      <c r="M102" s="6"/>
      <c r="N102" s="6"/>
      <c r="O102" s="6"/>
      <c r="P102" s="6"/>
      <c r="S102" s="6"/>
    </row>
    <row r="103" spans="1:19" s="12" customFormat="1" x14ac:dyDescent="0.35">
      <c r="A103" s="25" t="s">
        <v>63</v>
      </c>
      <c r="B103" s="25" t="s">
        <v>16</v>
      </c>
      <c r="C103" t="s">
        <v>27</v>
      </c>
      <c r="D103" s="26">
        <f>IF(C103="Al",N$43,N$50)</f>
        <v>0.42821748477161148</v>
      </c>
      <c r="E103"/>
      <c r="F103"/>
      <c r="G103"/>
      <c r="H103"/>
      <c r="I103"/>
      <c r="J103"/>
      <c r="K103" s="6"/>
      <c r="L103" s="6"/>
      <c r="M103" s="6"/>
      <c r="N103" s="6"/>
      <c r="O103" s="6"/>
      <c r="P103" s="6"/>
      <c r="S103" s="6"/>
    </row>
    <row r="104" spans="1:19" s="12" customFormat="1" x14ac:dyDescent="0.35">
      <c r="A104" s="25" t="s">
        <v>63</v>
      </c>
      <c r="B104" s="25" t="s">
        <v>13</v>
      </c>
      <c r="C104"/>
      <c r="D104" s="26">
        <f>IF(C103="Al",N$44,N$51)</f>
        <v>0.55530426073901928</v>
      </c>
      <c r="E104"/>
      <c r="F104"/>
      <c r="G104"/>
      <c r="H104"/>
      <c r="I104"/>
      <c r="J104"/>
      <c r="K104" s="6"/>
      <c r="L104" s="6"/>
      <c r="M104" s="6"/>
      <c r="N104" s="6"/>
      <c r="O104" s="6"/>
      <c r="P104" s="6"/>
      <c r="S104" s="6"/>
    </row>
    <row r="105" spans="1:19" s="12" customFormat="1" x14ac:dyDescent="0.35">
      <c r="A105" s="25" t="s">
        <v>63</v>
      </c>
      <c r="B105" s="25" t="s">
        <v>14</v>
      </c>
      <c r="C105"/>
      <c r="D105" s="26">
        <f>IF(C103="Al",N$45,N$52)</f>
        <v>0.53854280279231548</v>
      </c>
      <c r="E105"/>
      <c r="F105"/>
      <c r="G105"/>
      <c r="H105"/>
      <c r="I105"/>
      <c r="J105"/>
      <c r="K105" s="6"/>
      <c r="L105" s="6"/>
      <c r="M105" s="6"/>
      <c r="N105" s="6"/>
      <c r="O105" s="6"/>
      <c r="P105" s="6"/>
      <c r="S105" s="6"/>
    </row>
    <row r="106" spans="1:19" s="12" customFormat="1" x14ac:dyDescent="0.35">
      <c r="A106" s="25" t="s">
        <v>63</v>
      </c>
      <c r="B106" s="25" t="s">
        <v>48</v>
      </c>
      <c r="C106"/>
      <c r="D106" s="26">
        <f>IF(C103="Al",N$46,N$53)</f>
        <v>0.46874505158163876</v>
      </c>
      <c r="E106"/>
      <c r="F106"/>
      <c r="G106"/>
      <c r="H106"/>
      <c r="I106"/>
      <c r="J106"/>
      <c r="K106" s="6"/>
      <c r="L106" s="6"/>
      <c r="M106" s="6"/>
      <c r="N106" s="6"/>
      <c r="O106" s="6"/>
      <c r="P106" s="6"/>
      <c r="S106" s="6"/>
    </row>
    <row r="107" spans="1:19" s="12" customFormat="1" x14ac:dyDescent="0.35">
      <c r="A107" s="25" t="s">
        <v>63</v>
      </c>
      <c r="B107" s="25" t="s">
        <v>31</v>
      </c>
      <c r="C107"/>
      <c r="D107" s="26">
        <f>IF(C103="Al",N$47,N$54)</f>
        <v>0.54706713537137552</v>
      </c>
      <c r="E107"/>
      <c r="F107"/>
      <c r="G107"/>
      <c r="H107"/>
      <c r="I107"/>
      <c r="J107"/>
      <c r="K107" s="6"/>
      <c r="L107" s="6"/>
      <c r="M107" s="6"/>
      <c r="N107" s="6"/>
      <c r="O107" s="6"/>
      <c r="P107" s="6"/>
      <c r="S107" s="6"/>
    </row>
    <row r="108" spans="1:19" s="12" customFormat="1" x14ac:dyDescent="0.35">
      <c r="A108" s="25" t="s">
        <v>63</v>
      </c>
      <c r="B108" s="25" t="s">
        <v>49</v>
      </c>
      <c r="C108"/>
      <c r="D108" s="26">
        <f>IF(C103="Al",N$48,N$55)</f>
        <v>0.50857940615180453</v>
      </c>
      <c r="E108"/>
      <c r="F108"/>
      <c r="G108"/>
      <c r="H108"/>
      <c r="I108"/>
      <c r="J108"/>
      <c r="K108" s="6"/>
      <c r="L108" s="6"/>
      <c r="M108" s="6"/>
      <c r="N108" s="6"/>
      <c r="O108" s="6"/>
      <c r="P108" s="6"/>
      <c r="S108" s="6"/>
    </row>
    <row r="109" spans="1:19" s="12" customFormat="1" x14ac:dyDescent="0.35">
      <c r="A109" s="25" t="s">
        <v>64</v>
      </c>
      <c r="B109" s="25" t="s">
        <v>16</v>
      </c>
      <c r="C109" t="s">
        <v>27</v>
      </c>
      <c r="D109" s="26">
        <f>IF(C109="Al",N$43,N$50)</f>
        <v>0.42821748477161148</v>
      </c>
      <c r="E109"/>
      <c r="F109"/>
      <c r="G109"/>
      <c r="H109"/>
      <c r="I109"/>
      <c r="J109"/>
      <c r="K109" s="6"/>
      <c r="L109" s="6"/>
      <c r="M109" s="6"/>
      <c r="N109" s="6"/>
      <c r="O109" s="6"/>
      <c r="P109" s="6"/>
      <c r="S109" s="6"/>
    </row>
    <row r="110" spans="1:19" s="12" customFormat="1" x14ac:dyDescent="0.35">
      <c r="A110" s="25" t="s">
        <v>64</v>
      </c>
      <c r="B110" s="25" t="s">
        <v>13</v>
      </c>
      <c r="C110"/>
      <c r="D110" s="26">
        <f>IF(C109="Al",N$44,N$51)</f>
        <v>0.55530426073901928</v>
      </c>
      <c r="E110"/>
      <c r="F110"/>
      <c r="G110"/>
      <c r="H110"/>
      <c r="I110"/>
      <c r="J110"/>
      <c r="K110" s="6"/>
      <c r="L110" s="6"/>
      <c r="M110" s="6"/>
      <c r="N110" s="6"/>
      <c r="O110" s="6"/>
      <c r="P110" s="6"/>
      <c r="S110" s="6"/>
    </row>
    <row r="111" spans="1:19" s="12" customFormat="1" x14ac:dyDescent="0.35">
      <c r="A111" s="25" t="s">
        <v>64</v>
      </c>
      <c r="B111" s="25" t="s">
        <v>14</v>
      </c>
      <c r="C111"/>
      <c r="D111" s="26">
        <f>IF(C109="Al",N$45,N$52)</f>
        <v>0.53854280279231548</v>
      </c>
      <c r="E111"/>
      <c r="F111"/>
      <c r="G111"/>
      <c r="H111"/>
      <c r="I111"/>
      <c r="J111"/>
      <c r="K111" s="6"/>
      <c r="L111" s="6"/>
      <c r="M111" s="6"/>
      <c r="N111" s="6"/>
      <c r="O111" s="6"/>
      <c r="P111" s="6"/>
      <c r="S111" s="6"/>
    </row>
    <row r="112" spans="1:19" s="12" customFormat="1" x14ac:dyDescent="0.35">
      <c r="A112" s="25" t="s">
        <v>64</v>
      </c>
      <c r="B112" s="25" t="s">
        <v>48</v>
      </c>
      <c r="C112"/>
      <c r="D112" s="26">
        <f>IF(C109="Al",N$46,N$53)</f>
        <v>0.46874505158163876</v>
      </c>
      <c r="E112"/>
      <c r="F112"/>
      <c r="G112"/>
      <c r="H112"/>
      <c r="I112"/>
      <c r="J112"/>
      <c r="K112" s="6"/>
      <c r="L112" s="6"/>
      <c r="M112" s="6"/>
      <c r="N112" s="6"/>
      <c r="O112" s="6"/>
      <c r="P112" s="6"/>
      <c r="S112" s="6"/>
    </row>
    <row r="113" spans="1:19" s="12" customFormat="1" x14ac:dyDescent="0.35">
      <c r="A113" s="25" t="s">
        <v>64</v>
      </c>
      <c r="B113" s="25" t="s">
        <v>31</v>
      </c>
      <c r="C113"/>
      <c r="D113" s="26">
        <f>IF(C109="Al",N$47,N$54)</f>
        <v>0.54706713537137552</v>
      </c>
      <c r="E113"/>
      <c r="F113"/>
      <c r="G113"/>
      <c r="H113"/>
      <c r="I113"/>
      <c r="J113"/>
      <c r="K113" s="6"/>
      <c r="L113" s="6"/>
      <c r="M113" s="6"/>
      <c r="N113" s="6"/>
      <c r="O113" s="6"/>
      <c r="P113" s="6"/>
      <c r="S113" s="6"/>
    </row>
    <row r="114" spans="1:19" s="12" customFormat="1" x14ac:dyDescent="0.35">
      <c r="A114" s="25" t="s">
        <v>64</v>
      </c>
      <c r="B114" s="25" t="s">
        <v>49</v>
      </c>
      <c r="C114"/>
      <c r="D114" s="26">
        <f>IF(C109="Al",N$48,N$55)</f>
        <v>0.50857940615180453</v>
      </c>
      <c r="E114"/>
      <c r="F114"/>
      <c r="G114"/>
      <c r="H114"/>
      <c r="I114"/>
      <c r="J114"/>
      <c r="K114" s="6"/>
      <c r="L114" s="6"/>
      <c r="M114" s="6"/>
      <c r="N114" s="6"/>
      <c r="O114" s="6"/>
      <c r="P114" s="6"/>
      <c r="S114" s="6"/>
    </row>
    <row r="115" spans="1:19" s="12" customFormat="1" x14ac:dyDescent="0.35">
      <c r="A115" s="25" t="s">
        <v>65</v>
      </c>
      <c r="B115" s="25" t="s">
        <v>16</v>
      </c>
      <c r="C115" t="s">
        <v>27</v>
      </c>
      <c r="D115" s="26">
        <f>IF(C115="Al",N$43,N$50)</f>
        <v>0.42821748477161148</v>
      </c>
      <c r="E115"/>
      <c r="F115"/>
      <c r="G115"/>
      <c r="H115"/>
      <c r="I115"/>
      <c r="K115" s="6"/>
      <c r="L115" s="6"/>
      <c r="M115" s="6"/>
      <c r="N115" s="21"/>
      <c r="O115" s="36"/>
      <c r="P115" s="19"/>
    </row>
    <row r="116" spans="1:19" s="12" customFormat="1" x14ac:dyDescent="0.35">
      <c r="A116" s="25" t="s">
        <v>65</v>
      </c>
      <c r="B116" s="25" t="s">
        <v>13</v>
      </c>
      <c r="C116"/>
      <c r="D116" s="26">
        <f>IF(C115="Al",N$44,N$51)</f>
        <v>0.55530426073901928</v>
      </c>
      <c r="E116"/>
      <c r="F116"/>
      <c r="G116"/>
      <c r="H116"/>
      <c r="I116"/>
      <c r="K116" s="6"/>
      <c r="L116" s="6"/>
      <c r="M116" s="6"/>
      <c r="N116" s="21"/>
      <c r="P116" s="19"/>
    </row>
    <row r="117" spans="1:19" s="12" customFormat="1" x14ac:dyDescent="0.35">
      <c r="A117" s="25" t="s">
        <v>65</v>
      </c>
      <c r="B117" s="25" t="s">
        <v>14</v>
      </c>
      <c r="C117"/>
      <c r="D117" s="26">
        <f>IF(C115="Al",N$45,N$52)</f>
        <v>0.53854280279231548</v>
      </c>
      <c r="E117"/>
      <c r="F117"/>
      <c r="G117"/>
      <c r="H117"/>
      <c r="I117"/>
      <c r="K117" s="6"/>
      <c r="L117" s="6"/>
      <c r="M117" s="6"/>
      <c r="N117" s="21"/>
      <c r="P117" s="19"/>
    </row>
    <row r="118" spans="1:19" s="12" customFormat="1" x14ac:dyDescent="0.35">
      <c r="A118" s="25" t="s">
        <v>65</v>
      </c>
      <c r="B118" s="25" t="s">
        <v>48</v>
      </c>
      <c r="C118"/>
      <c r="D118" s="26">
        <f>IF(C115="Al",N$46,N$53)</f>
        <v>0.46874505158163876</v>
      </c>
      <c r="E118"/>
      <c r="F118"/>
      <c r="G118"/>
      <c r="H118"/>
      <c r="I118"/>
      <c r="K118" s="6"/>
      <c r="L118" s="6"/>
      <c r="M118" s="6"/>
      <c r="N118" s="21"/>
      <c r="O118" s="6"/>
      <c r="P118" s="19"/>
    </row>
    <row r="119" spans="1:19" s="12" customFormat="1" x14ac:dyDescent="0.35">
      <c r="A119" s="25" t="s">
        <v>65</v>
      </c>
      <c r="B119" s="25" t="s">
        <v>31</v>
      </c>
      <c r="C119"/>
      <c r="D119" s="26">
        <f>IF(C115="Al",N$47,N$54)</f>
        <v>0.54706713537137552</v>
      </c>
      <c r="E119"/>
      <c r="F119"/>
      <c r="G119"/>
      <c r="H119"/>
      <c r="I119"/>
      <c r="K119" s="6"/>
      <c r="L119" s="6"/>
      <c r="M119" s="6"/>
      <c r="N119" s="21"/>
      <c r="O119" s="21"/>
      <c r="P119" s="19"/>
    </row>
    <row r="120" spans="1:19" s="12" customFormat="1" x14ac:dyDescent="0.35">
      <c r="A120" s="25" t="s">
        <v>65</v>
      </c>
      <c r="B120" s="25" t="s">
        <v>49</v>
      </c>
      <c r="C120"/>
      <c r="D120" s="26">
        <f>IF(C115="Al",N$48,N$55)</f>
        <v>0.50857940615180453</v>
      </c>
      <c r="E120"/>
      <c r="F120"/>
      <c r="G120"/>
      <c r="H120"/>
      <c r="I120"/>
      <c r="K120" s="6"/>
      <c r="L120" s="6"/>
      <c r="M120" s="6"/>
      <c r="N120" s="21"/>
      <c r="O120" s="21"/>
      <c r="P120" s="19"/>
    </row>
    <row r="121" spans="1:19" s="12" customFormat="1" x14ac:dyDescent="0.35">
      <c r="A121" s="25" t="s">
        <v>66</v>
      </c>
      <c r="B121" s="25" t="s">
        <v>16</v>
      </c>
      <c r="C121" t="s">
        <v>27</v>
      </c>
      <c r="D121" s="26">
        <f>IF(C121="Al",N$43,N$50)</f>
        <v>0.42821748477161148</v>
      </c>
      <c r="E121"/>
      <c r="F121"/>
      <c r="G121"/>
      <c r="H121"/>
      <c r="I121"/>
      <c r="K121" s="6"/>
      <c r="L121" s="6"/>
      <c r="M121" s="6"/>
    </row>
    <row r="122" spans="1:19" s="12" customFormat="1" x14ac:dyDescent="0.35">
      <c r="A122" s="25" t="s">
        <v>66</v>
      </c>
      <c r="B122" s="25" t="s">
        <v>13</v>
      </c>
      <c r="C122"/>
      <c r="D122" s="26">
        <f>IF(C121="Al",N$44,N$51)</f>
        <v>0.55530426073901928</v>
      </c>
      <c r="E122"/>
      <c r="F122"/>
      <c r="G122"/>
      <c r="H122"/>
      <c r="I122"/>
      <c r="K122" s="6"/>
      <c r="L122" s="6"/>
      <c r="M122" s="6"/>
      <c r="N122" s="21"/>
      <c r="P122" s="19"/>
    </row>
    <row r="123" spans="1:19" s="12" customFormat="1" x14ac:dyDescent="0.35">
      <c r="A123" s="25" t="s">
        <v>66</v>
      </c>
      <c r="B123" s="25" t="s">
        <v>14</v>
      </c>
      <c r="C123"/>
      <c r="D123" s="26">
        <f>IF(C121="Al",N$45,N$52)</f>
        <v>0.53854280279231548</v>
      </c>
      <c r="E123"/>
      <c r="F123"/>
      <c r="G123"/>
      <c r="H123"/>
      <c r="I123"/>
      <c r="K123" s="6"/>
      <c r="L123" s="6"/>
      <c r="M123" s="6"/>
      <c r="N123" s="21"/>
      <c r="P123" s="19"/>
    </row>
    <row r="124" spans="1:19" s="12" customFormat="1" x14ac:dyDescent="0.35">
      <c r="A124" s="25" t="s">
        <v>66</v>
      </c>
      <c r="B124" s="25" t="s">
        <v>48</v>
      </c>
      <c r="C124"/>
      <c r="D124" s="26">
        <f>IF(C121="Al",N$46,N$53)</f>
        <v>0.46874505158163876</v>
      </c>
      <c r="E124"/>
      <c r="F124"/>
      <c r="G124"/>
      <c r="H124"/>
      <c r="I124"/>
      <c r="K124" s="6"/>
      <c r="L124" s="6"/>
      <c r="M124" s="6"/>
      <c r="N124" s="21"/>
      <c r="P124" s="19"/>
    </row>
    <row r="125" spans="1:19" s="12" customFormat="1" x14ac:dyDescent="0.35">
      <c r="A125" s="25" t="s">
        <v>66</v>
      </c>
      <c r="B125" s="25" t="s">
        <v>31</v>
      </c>
      <c r="C125"/>
      <c r="D125" s="26">
        <f>IF(C121="Al",N$47,N$54)</f>
        <v>0.54706713537137552</v>
      </c>
      <c r="E125"/>
      <c r="F125"/>
      <c r="G125"/>
      <c r="H125"/>
      <c r="I125"/>
      <c r="K125" s="6"/>
      <c r="L125" s="6"/>
      <c r="M125" s="6"/>
      <c r="N125" s="21"/>
      <c r="O125" s="21"/>
      <c r="P125" s="19"/>
    </row>
    <row r="126" spans="1:19" s="12" customFormat="1" x14ac:dyDescent="0.35">
      <c r="A126" s="25" t="s">
        <v>66</v>
      </c>
      <c r="B126" s="25" t="s">
        <v>49</v>
      </c>
      <c r="C126"/>
      <c r="D126" s="26">
        <f>IF(C121="Al",N$48,N$55)</f>
        <v>0.50857940615180453</v>
      </c>
      <c r="E126"/>
      <c r="F126"/>
      <c r="G126"/>
      <c r="H126"/>
      <c r="I126"/>
      <c r="K126" s="6"/>
      <c r="L126" s="6"/>
      <c r="M126" s="6"/>
      <c r="N126" s="21"/>
      <c r="P126" s="19"/>
    </row>
    <row r="127" spans="1:19" s="12" customFormat="1" x14ac:dyDescent="0.35">
      <c r="A127" s="25" t="s">
        <v>67</v>
      </c>
      <c r="B127" s="25" t="s">
        <v>16</v>
      </c>
      <c r="C127" t="s">
        <v>27</v>
      </c>
      <c r="D127" s="26">
        <f>IF(C127="Al",N$43,N$50)</f>
        <v>0.42821748477161148</v>
      </c>
      <c r="E127"/>
      <c r="F127"/>
      <c r="G127"/>
      <c r="H127"/>
      <c r="I127"/>
      <c r="K127" s="6"/>
      <c r="L127" s="6"/>
      <c r="M127" s="6"/>
      <c r="N127" s="21"/>
      <c r="O127" s="21"/>
      <c r="P127" s="19"/>
    </row>
    <row r="128" spans="1:19" s="12" customFormat="1" x14ac:dyDescent="0.35">
      <c r="A128" s="25" t="s">
        <v>67</v>
      </c>
      <c r="B128" s="25" t="s">
        <v>13</v>
      </c>
      <c r="C128"/>
      <c r="D128" s="26">
        <f>IF(C127="Al",N$44,N$51)</f>
        <v>0.55530426073901928</v>
      </c>
      <c r="E128"/>
      <c r="F128"/>
      <c r="G128"/>
      <c r="H128"/>
      <c r="I128"/>
      <c r="J128"/>
      <c r="K128" s="6"/>
      <c r="L128" s="6"/>
      <c r="M128" s="6"/>
      <c r="N128" s="6"/>
      <c r="O128" s="6"/>
      <c r="P128" s="6"/>
      <c r="S128" s="6"/>
    </row>
    <row r="129" spans="1:19" s="12" customFormat="1" x14ac:dyDescent="0.35">
      <c r="A129" s="25" t="s">
        <v>67</v>
      </c>
      <c r="B129" s="25" t="s">
        <v>14</v>
      </c>
      <c r="C129"/>
      <c r="D129" s="26">
        <f>IF(C127="Al",N$45,N$52)</f>
        <v>0.53854280279231548</v>
      </c>
      <c r="E129"/>
      <c r="F129"/>
      <c r="G129"/>
      <c r="H129"/>
      <c r="I129"/>
      <c r="J129"/>
      <c r="K129" s="6"/>
      <c r="L129" s="6"/>
      <c r="M129" s="6"/>
      <c r="N129" s="6"/>
      <c r="O129" s="6"/>
      <c r="P129" s="6"/>
      <c r="S129" s="6"/>
    </row>
    <row r="130" spans="1:19" s="12" customFormat="1" x14ac:dyDescent="0.35">
      <c r="A130" s="25" t="s">
        <v>67</v>
      </c>
      <c r="B130" s="25" t="s">
        <v>48</v>
      </c>
      <c r="C130"/>
      <c r="D130" s="26">
        <f>IF(C127="Al",N$46,N$53)</f>
        <v>0.46874505158163876</v>
      </c>
      <c r="E130"/>
      <c r="F130"/>
      <c r="G130"/>
      <c r="H130"/>
      <c r="I130"/>
      <c r="J130"/>
      <c r="K130" s="6"/>
      <c r="L130" s="6"/>
      <c r="M130" s="6"/>
      <c r="N130" s="6"/>
      <c r="O130" s="6"/>
      <c r="P130" s="6"/>
      <c r="S130" s="6"/>
    </row>
    <row r="131" spans="1:19" s="12" customFormat="1" x14ac:dyDescent="0.35">
      <c r="A131" s="25" t="s">
        <v>67</v>
      </c>
      <c r="B131" s="25" t="s">
        <v>31</v>
      </c>
      <c r="C131"/>
      <c r="D131" s="26">
        <f>IF(C127="Al",N$47,N$54)</f>
        <v>0.54706713537137552</v>
      </c>
      <c r="E131"/>
      <c r="F131"/>
      <c r="G131"/>
      <c r="H131"/>
      <c r="I131"/>
      <c r="J131"/>
      <c r="K131" s="6"/>
      <c r="L131" s="6"/>
      <c r="M131" s="6"/>
      <c r="N131" s="6"/>
      <c r="O131" s="6"/>
      <c r="P131" s="6"/>
      <c r="S131" s="6"/>
    </row>
    <row r="132" spans="1:19" s="12" customFormat="1" x14ac:dyDescent="0.35">
      <c r="A132" s="25" t="s">
        <v>67</v>
      </c>
      <c r="B132" s="25" t="s">
        <v>49</v>
      </c>
      <c r="C132"/>
      <c r="D132" s="26">
        <f>IF(C127="Al",N$48,N$55)</f>
        <v>0.50857940615180453</v>
      </c>
      <c r="E132"/>
      <c r="F132"/>
      <c r="G132"/>
      <c r="H132"/>
      <c r="I132"/>
      <c r="J132"/>
      <c r="K132" s="6"/>
      <c r="L132" s="6"/>
      <c r="M132" s="6"/>
      <c r="N132" s="6"/>
      <c r="O132" s="6"/>
      <c r="P132" s="6"/>
      <c r="S132" s="6"/>
    </row>
    <row r="133" spans="1:19" s="12" customFormat="1" x14ac:dyDescent="0.35">
      <c r="A133" s="25" t="s">
        <v>68</v>
      </c>
      <c r="B133" s="25" t="s">
        <v>16</v>
      </c>
      <c r="C133" t="s">
        <v>27</v>
      </c>
      <c r="D133" s="26">
        <f>IF(C133="Al",N$43,N$50)</f>
        <v>0.42821748477161148</v>
      </c>
      <c r="E133"/>
      <c r="F133"/>
      <c r="G133"/>
      <c r="H133"/>
      <c r="I133"/>
      <c r="J133"/>
      <c r="K133" s="6"/>
      <c r="L133" s="6"/>
      <c r="M133" s="6"/>
      <c r="N133" s="6"/>
      <c r="O133" s="6"/>
      <c r="P133" s="6"/>
      <c r="S133" s="6"/>
    </row>
    <row r="134" spans="1:19" s="12" customFormat="1" x14ac:dyDescent="0.35">
      <c r="A134" s="25" t="s">
        <v>68</v>
      </c>
      <c r="B134" s="25" t="s">
        <v>13</v>
      </c>
      <c r="C134"/>
      <c r="D134" s="26">
        <f>IF(C133="Al",N$44,N$51)</f>
        <v>0.55530426073901928</v>
      </c>
      <c r="E134"/>
      <c r="F134"/>
      <c r="G134"/>
      <c r="H134"/>
      <c r="I134"/>
      <c r="J134"/>
      <c r="K134" s="6"/>
      <c r="L134" s="6"/>
      <c r="M134" s="6"/>
      <c r="N134" s="6"/>
      <c r="O134" s="6"/>
      <c r="P134" s="6"/>
      <c r="S134" s="6"/>
    </row>
    <row r="135" spans="1:19" s="12" customFormat="1" x14ac:dyDescent="0.35">
      <c r="A135" s="25" t="s">
        <v>68</v>
      </c>
      <c r="B135" s="25" t="s">
        <v>14</v>
      </c>
      <c r="C135"/>
      <c r="D135" s="26">
        <f>IF(C133="Al",N$45,N$52)</f>
        <v>0.53854280279231548</v>
      </c>
      <c r="E135"/>
      <c r="F135"/>
      <c r="G135"/>
      <c r="H135"/>
      <c r="I135"/>
      <c r="J135"/>
      <c r="K135" s="6"/>
      <c r="L135" s="6"/>
      <c r="M135" s="6"/>
      <c r="N135" s="6"/>
      <c r="O135" s="6"/>
      <c r="P135" s="6"/>
      <c r="S135" s="6"/>
    </row>
    <row r="136" spans="1:19" s="12" customFormat="1" x14ac:dyDescent="0.35">
      <c r="A136" s="25" t="s">
        <v>68</v>
      </c>
      <c r="B136" s="25" t="s">
        <v>48</v>
      </c>
      <c r="C136"/>
      <c r="D136" s="26">
        <f>IF(C133="Al",N$46,N$53)</f>
        <v>0.46874505158163876</v>
      </c>
      <c r="E136"/>
      <c r="F136"/>
      <c r="G136"/>
      <c r="H136"/>
      <c r="I136"/>
      <c r="J136"/>
      <c r="K136" s="6"/>
      <c r="L136" s="6"/>
      <c r="M136" s="6"/>
      <c r="N136" s="6"/>
      <c r="O136" s="6"/>
      <c r="P136" s="6"/>
      <c r="S136" s="6"/>
    </row>
    <row r="137" spans="1:19" s="12" customFormat="1" x14ac:dyDescent="0.35">
      <c r="A137" s="25" t="s">
        <v>68</v>
      </c>
      <c r="B137" s="25" t="s">
        <v>31</v>
      </c>
      <c r="C137"/>
      <c r="D137" s="26">
        <f>IF(C133="Al",N$47,N$54)</f>
        <v>0.54706713537137552</v>
      </c>
      <c r="E137"/>
      <c r="F137"/>
      <c r="G137"/>
      <c r="H137"/>
      <c r="I137"/>
      <c r="J137"/>
      <c r="K137" s="6"/>
      <c r="L137" s="6"/>
      <c r="M137" s="6"/>
      <c r="N137" s="6"/>
      <c r="O137" s="6"/>
      <c r="P137" s="6"/>
      <c r="S137" s="6"/>
    </row>
    <row r="138" spans="1:19" s="12" customFormat="1" x14ac:dyDescent="0.35">
      <c r="A138" s="25" t="s">
        <v>68</v>
      </c>
      <c r="B138" s="25" t="s">
        <v>49</v>
      </c>
      <c r="C138"/>
      <c r="D138" s="26">
        <f>IF(C133="Al",N$48,N$55)</f>
        <v>0.50857940615180453</v>
      </c>
      <c r="E138"/>
      <c r="F138"/>
      <c r="G138"/>
      <c r="H138"/>
      <c r="I138"/>
      <c r="J138"/>
      <c r="K138" s="6"/>
      <c r="L138" s="6"/>
      <c r="M138" s="6"/>
      <c r="N138" s="6"/>
      <c r="O138" s="6"/>
      <c r="P138" s="6"/>
      <c r="S138" s="6"/>
    </row>
    <row r="139" spans="1:19" s="12" customFormat="1" x14ac:dyDescent="0.35">
      <c r="A139" s="25" t="s">
        <v>69</v>
      </c>
      <c r="B139" s="25" t="s">
        <v>16</v>
      </c>
      <c r="C139" t="s">
        <v>27</v>
      </c>
      <c r="D139" s="26">
        <f>IF(C139="Al",N$43,N$50)</f>
        <v>0.42821748477161148</v>
      </c>
      <c r="E139"/>
      <c r="F139"/>
      <c r="G139"/>
      <c r="H139"/>
      <c r="I139"/>
      <c r="J139"/>
      <c r="K139" s="6"/>
      <c r="L139" s="6"/>
      <c r="M139" s="6"/>
      <c r="N139" s="6"/>
      <c r="O139" s="6"/>
      <c r="P139" s="6"/>
      <c r="S139" s="6"/>
    </row>
    <row r="140" spans="1:19" s="12" customFormat="1" x14ac:dyDescent="0.35">
      <c r="A140" s="25" t="s">
        <v>69</v>
      </c>
      <c r="B140" s="25" t="s">
        <v>13</v>
      </c>
      <c r="C140"/>
      <c r="D140" s="26">
        <f>IF(C139="Al",N$44,N$51)</f>
        <v>0.55530426073901928</v>
      </c>
      <c r="E140"/>
      <c r="F140"/>
      <c r="G140"/>
      <c r="H140"/>
      <c r="I140"/>
      <c r="J140"/>
      <c r="K140" s="6"/>
      <c r="L140" s="6"/>
      <c r="M140" s="6"/>
      <c r="N140" s="6"/>
      <c r="O140" s="6"/>
      <c r="P140" s="6"/>
      <c r="S140" s="6"/>
    </row>
    <row r="141" spans="1:19" s="12" customFormat="1" x14ac:dyDescent="0.35">
      <c r="A141" s="25" t="s">
        <v>69</v>
      </c>
      <c r="B141" s="25" t="s">
        <v>14</v>
      </c>
      <c r="C141"/>
      <c r="D141" s="26">
        <f>IF(C139="Al",N$45,N$52)</f>
        <v>0.53854280279231548</v>
      </c>
      <c r="E141"/>
      <c r="F141"/>
      <c r="G141"/>
      <c r="H141"/>
      <c r="I141"/>
      <c r="J141"/>
      <c r="K141"/>
      <c r="L141"/>
      <c r="M141"/>
      <c r="N141"/>
      <c r="O141"/>
      <c r="P141"/>
      <c r="S141"/>
    </row>
    <row r="142" spans="1:19" s="12" customFormat="1" x14ac:dyDescent="0.35">
      <c r="A142" s="25" t="s">
        <v>69</v>
      </c>
      <c r="B142" s="25" t="s">
        <v>48</v>
      </c>
      <c r="C142"/>
      <c r="D142" s="26">
        <f>IF(C139="Al",N$46,N$53)</f>
        <v>0.46874505158163876</v>
      </c>
      <c r="E142"/>
      <c r="F142"/>
      <c r="G142"/>
      <c r="H142"/>
      <c r="I142"/>
      <c r="J142"/>
      <c r="K142"/>
      <c r="L142"/>
      <c r="M142"/>
      <c r="N142"/>
      <c r="O142"/>
      <c r="P142"/>
      <c r="S142"/>
    </row>
    <row r="143" spans="1:19" s="12" customFormat="1" x14ac:dyDescent="0.35">
      <c r="A143" s="25" t="s">
        <v>69</v>
      </c>
      <c r="B143" s="25" t="s">
        <v>31</v>
      </c>
      <c r="C143"/>
      <c r="D143" s="26">
        <f>IF(C139="Al",N$47,N$54)</f>
        <v>0.54706713537137552</v>
      </c>
      <c r="E143"/>
      <c r="F143"/>
      <c r="G143"/>
      <c r="H143"/>
      <c r="I143"/>
      <c r="J143"/>
      <c r="K143"/>
      <c r="L143"/>
      <c r="M143"/>
      <c r="N143"/>
      <c r="O143"/>
      <c r="P143"/>
      <c r="S143"/>
    </row>
    <row r="144" spans="1:19" s="12" customFormat="1" x14ac:dyDescent="0.35">
      <c r="A144" s="25" t="s">
        <v>69</v>
      </c>
      <c r="B144" s="25" t="s">
        <v>49</v>
      </c>
      <c r="C144"/>
      <c r="D144" s="26">
        <f>IF(C139="Al",N$48,N$55)</f>
        <v>0.50857940615180453</v>
      </c>
      <c r="E144"/>
      <c r="F144"/>
      <c r="G144"/>
      <c r="H144"/>
      <c r="I144"/>
      <c r="J144"/>
      <c r="K144"/>
      <c r="L144"/>
      <c r="M144"/>
      <c r="N144"/>
      <c r="O144"/>
      <c r="P144"/>
      <c r="S144"/>
    </row>
    <row r="145" spans="1:19" s="12" customFormat="1" x14ac:dyDescent="0.35">
      <c r="A145" s="25" t="s">
        <v>70</v>
      </c>
      <c r="B145" s="25" t="s">
        <v>16</v>
      </c>
      <c r="C145" t="s">
        <v>27</v>
      </c>
      <c r="D145" s="26">
        <f>IF(C145="Al",N$43,N$50)</f>
        <v>0.42821748477161148</v>
      </c>
      <c r="E145"/>
      <c r="F145"/>
      <c r="G145"/>
      <c r="H145"/>
      <c r="I145"/>
      <c r="J145"/>
      <c r="K145"/>
      <c r="L145"/>
      <c r="M145"/>
      <c r="N145"/>
      <c r="O145"/>
      <c r="P145"/>
      <c r="S145"/>
    </row>
    <row r="146" spans="1:19" s="12" customFormat="1" x14ac:dyDescent="0.35">
      <c r="A146" s="25" t="s">
        <v>70</v>
      </c>
      <c r="B146" s="25" t="s">
        <v>13</v>
      </c>
      <c r="C146"/>
      <c r="D146" s="26">
        <f>IF(C145="Al",N$44,N$51)</f>
        <v>0.55530426073901928</v>
      </c>
      <c r="E146"/>
      <c r="F146"/>
      <c r="G146"/>
      <c r="H146"/>
      <c r="I146"/>
      <c r="J146"/>
      <c r="K146"/>
      <c r="L146"/>
      <c r="M146"/>
      <c r="N146"/>
      <c r="O146"/>
      <c r="P146"/>
      <c r="S146"/>
    </row>
    <row r="147" spans="1:19" s="12" customFormat="1" x14ac:dyDescent="0.35">
      <c r="A147" s="25" t="s">
        <v>70</v>
      </c>
      <c r="B147" s="25" t="s">
        <v>14</v>
      </c>
      <c r="C147"/>
      <c r="D147" s="26">
        <f>IF(C145="Al",N$45,N$52)</f>
        <v>0.53854280279231548</v>
      </c>
      <c r="E147"/>
      <c r="F147"/>
      <c r="G147"/>
      <c r="H147"/>
      <c r="I147"/>
      <c r="J147"/>
      <c r="K147"/>
      <c r="L147"/>
      <c r="M147"/>
      <c r="N147"/>
      <c r="O147"/>
      <c r="P147"/>
      <c r="S147"/>
    </row>
    <row r="148" spans="1:19" s="12" customFormat="1" x14ac:dyDescent="0.35">
      <c r="A148" s="25" t="s">
        <v>70</v>
      </c>
      <c r="B148" s="25" t="s">
        <v>48</v>
      </c>
      <c r="C148"/>
      <c r="D148" s="26">
        <f>IF(C145="Al",N$46,N$53)</f>
        <v>0.46874505158163876</v>
      </c>
      <c r="E148"/>
      <c r="F148"/>
      <c r="G148"/>
      <c r="H148"/>
      <c r="I148"/>
      <c r="J148"/>
      <c r="K148"/>
      <c r="L148"/>
      <c r="M148"/>
      <c r="N148"/>
      <c r="O148"/>
      <c r="P148"/>
      <c r="S148"/>
    </row>
    <row r="149" spans="1:19" s="12" customFormat="1" x14ac:dyDescent="0.35">
      <c r="A149" s="25" t="s">
        <v>70</v>
      </c>
      <c r="B149" s="25" t="s">
        <v>31</v>
      </c>
      <c r="C149"/>
      <c r="D149" s="26">
        <f>IF(C145="Al",N$47,N$54)</f>
        <v>0.54706713537137552</v>
      </c>
      <c r="E149"/>
      <c r="F149" t="s">
        <v>27</v>
      </c>
      <c r="G149">
        <f>COUNTIF(C43:C150,"Al")</f>
        <v>15</v>
      </c>
      <c r="H149">
        <f>G149/G150</f>
        <v>5</v>
      </c>
      <c r="I149"/>
      <c r="J149"/>
      <c r="K149"/>
      <c r="L149"/>
      <c r="M149"/>
      <c r="N149"/>
      <c r="O149"/>
      <c r="P149"/>
      <c r="S149"/>
    </row>
    <row r="150" spans="1:19" s="12" customFormat="1" x14ac:dyDescent="0.35">
      <c r="A150" s="25" t="s">
        <v>70</v>
      </c>
      <c r="B150" s="25" t="s">
        <v>49</v>
      </c>
      <c r="C150"/>
      <c r="D150" s="26">
        <f>IF(C145="Al",N$48,N$55)</f>
        <v>0.50857940615180453</v>
      </c>
      <c r="E150"/>
      <c r="F150" t="s">
        <v>28</v>
      </c>
      <c r="G150">
        <f>COUNTIF(C43:C150,"Mg")</f>
        <v>3</v>
      </c>
      <c r="H150">
        <f>(G150/G149)*H149</f>
        <v>1</v>
      </c>
      <c r="I150"/>
      <c r="J150"/>
      <c r="K150"/>
      <c r="L150"/>
      <c r="M150"/>
      <c r="N150"/>
      <c r="O150"/>
      <c r="P150"/>
      <c r="S150"/>
    </row>
    <row r="151" spans="1:19" s="12" customFormat="1" x14ac:dyDescent="0.35">
      <c r="A151" s="27" t="s">
        <v>6</v>
      </c>
      <c r="B151" s="27" t="s">
        <v>15</v>
      </c>
      <c r="C151" t="s">
        <v>27</v>
      </c>
      <c r="D151" s="28">
        <f>IF(C151="Al",O$151,O$156)</f>
        <v>0.68840106217974595</v>
      </c>
      <c r="E151"/>
      <c r="F151"/>
      <c r="G151"/>
      <c r="H151"/>
      <c r="I151"/>
      <c r="J151"/>
      <c r="K151"/>
      <c r="L151"/>
      <c r="M151" t="s">
        <v>27</v>
      </c>
      <c r="N151" t="s">
        <v>24</v>
      </c>
      <c r="O151" s="21">
        <f>Q151+R151</f>
        <v>0.68840106217974595</v>
      </c>
      <c r="Q151" s="21">
        <v>0.52840106217974592</v>
      </c>
      <c r="R151">
        <v>0.16</v>
      </c>
      <c r="S151"/>
    </row>
    <row r="152" spans="1:19" s="12" customFormat="1" x14ac:dyDescent="0.35">
      <c r="A152" s="27" t="s">
        <v>6</v>
      </c>
      <c r="B152" s="27" t="s">
        <v>10</v>
      </c>
      <c r="C152"/>
      <c r="D152" s="28">
        <f>IF(C151="Al",O$152,O$157)</f>
        <v>0.46622570708376126</v>
      </c>
      <c r="E152"/>
      <c r="F152"/>
      <c r="G152"/>
      <c r="H152"/>
      <c r="I152"/>
      <c r="J152"/>
      <c r="K152"/>
      <c r="L152"/>
      <c r="M152"/>
      <c r="N152" t="s">
        <v>23</v>
      </c>
      <c r="O152" s="21">
        <f t="shared" ref="O152:O154" si="3">Q152+R152</f>
        <v>0.46622570708376126</v>
      </c>
      <c r="Q152" s="21">
        <v>0.52622570708376126</v>
      </c>
      <c r="R152">
        <v>-0.06</v>
      </c>
      <c r="S152"/>
    </row>
    <row r="153" spans="1:19" s="12" customFormat="1" x14ac:dyDescent="0.35">
      <c r="A153" s="27" t="s">
        <v>6</v>
      </c>
      <c r="B153" s="27" t="s">
        <v>10</v>
      </c>
      <c r="C153"/>
      <c r="D153" s="28">
        <f>IF(C151="Al",O$152,O$157)</f>
        <v>0.46622570708376126</v>
      </c>
      <c r="E153"/>
      <c r="F153"/>
      <c r="G153"/>
      <c r="H153"/>
      <c r="I153"/>
      <c r="J153"/>
      <c r="K153"/>
      <c r="L153"/>
      <c r="M153"/>
      <c r="N153" t="s">
        <v>25</v>
      </c>
      <c r="O153" s="21">
        <f t="shared" si="3"/>
        <v>0.38356894373658096</v>
      </c>
      <c r="Q153" s="21">
        <v>0.39356894373658097</v>
      </c>
      <c r="R153">
        <v>-0.01</v>
      </c>
      <c r="S153"/>
    </row>
    <row r="154" spans="1:19" s="12" customFormat="1" x14ac:dyDescent="0.35">
      <c r="A154" s="27" t="s">
        <v>6</v>
      </c>
      <c r="B154" s="27" t="s">
        <v>16</v>
      </c>
      <c r="C154"/>
      <c r="D154" s="28">
        <f>IF(C151="Al",O$153,O$158)</f>
        <v>0.38356894373658096</v>
      </c>
      <c r="E154"/>
      <c r="F154"/>
      <c r="G154"/>
      <c r="H154"/>
      <c r="I154"/>
      <c r="J154"/>
      <c r="K154"/>
      <c r="L154"/>
      <c r="M154"/>
      <c r="N154" t="s">
        <v>26</v>
      </c>
      <c r="O154" s="21">
        <f t="shared" si="3"/>
        <v>0.52088961752645224</v>
      </c>
      <c r="P154" s="21">
        <f>O151+O152+O152+O153+O154+O154</f>
        <v>3.0462006551367535</v>
      </c>
      <c r="Q154" s="21">
        <v>0.52088961752645224</v>
      </c>
      <c r="R154"/>
      <c r="S154"/>
    </row>
    <row r="155" spans="1:19" s="12" customFormat="1" x14ac:dyDescent="0.35">
      <c r="A155" s="27" t="s">
        <v>6</v>
      </c>
      <c r="B155" s="27" t="s">
        <v>13</v>
      </c>
      <c r="C155"/>
      <c r="D155" s="28">
        <f>IF(C151="Al",O$154,O$159)</f>
        <v>0.52088961752645224</v>
      </c>
      <c r="E155"/>
      <c r="F155"/>
      <c r="G155"/>
      <c r="H155"/>
      <c r="I155"/>
      <c r="J155"/>
      <c r="K155"/>
      <c r="L155"/>
      <c r="M155"/>
      <c r="N155"/>
      <c r="O155" s="21"/>
      <c r="S155"/>
    </row>
    <row r="156" spans="1:19" s="12" customFormat="1" x14ac:dyDescent="0.35">
      <c r="A156" s="27" t="s">
        <v>6</v>
      </c>
      <c r="B156" s="27" t="s">
        <v>13</v>
      </c>
      <c r="C156"/>
      <c r="D156" s="28">
        <f>IF(C151="Al",O$154,O$159)</f>
        <v>0.52088961752645224</v>
      </c>
      <c r="E156"/>
      <c r="F156"/>
      <c r="G156"/>
      <c r="H156"/>
      <c r="I156"/>
      <c r="J156"/>
      <c r="K156"/>
      <c r="L156"/>
      <c r="M156" t="s">
        <v>28</v>
      </c>
      <c r="N156" t="s">
        <v>24</v>
      </c>
      <c r="O156" s="21">
        <f>Q156+R156</f>
        <v>0.44817525883956166</v>
      </c>
      <c r="Q156" s="21">
        <v>0.34817525883956163</v>
      </c>
      <c r="R156" s="12">
        <v>0.1</v>
      </c>
      <c r="S156"/>
    </row>
    <row r="157" spans="1:19" s="12" customFormat="1" x14ac:dyDescent="0.35">
      <c r="A157" s="27" t="s">
        <v>8</v>
      </c>
      <c r="B157" s="27" t="s">
        <v>15</v>
      </c>
      <c r="C157" t="s">
        <v>27</v>
      </c>
      <c r="D157" s="28">
        <f>IF(C157="Al",O$151,O$156)</f>
        <v>0.68840106217974595</v>
      </c>
      <c r="E157"/>
      <c r="F157"/>
      <c r="G157"/>
      <c r="H157"/>
      <c r="I157"/>
      <c r="J157"/>
      <c r="K157"/>
      <c r="L157"/>
      <c r="M157"/>
      <c r="N157" t="s">
        <v>23</v>
      </c>
      <c r="O157" s="21">
        <f t="shared" ref="O157:O159" si="4">Q157+R157</f>
        <v>0.33678418230597779</v>
      </c>
      <c r="Q157" s="21">
        <v>0.3467841823059778</v>
      </c>
      <c r="R157" s="12">
        <v>-0.01</v>
      </c>
      <c r="S157"/>
    </row>
    <row r="158" spans="1:19" s="12" customFormat="1" x14ac:dyDescent="0.35">
      <c r="A158" s="27" t="s">
        <v>8</v>
      </c>
      <c r="B158" s="27" t="s">
        <v>10</v>
      </c>
      <c r="C158"/>
      <c r="D158" s="28">
        <f>IF(C157="Al",O$152,O$157)</f>
        <v>0.46622570708376126</v>
      </c>
      <c r="E158"/>
      <c r="F158"/>
      <c r="G158"/>
      <c r="H158"/>
      <c r="I158"/>
      <c r="J158"/>
      <c r="K158"/>
      <c r="L158"/>
      <c r="M158"/>
      <c r="N158" t="s">
        <v>25</v>
      </c>
      <c r="O158" s="21">
        <f t="shared" si="4"/>
        <v>0.26160104566823761</v>
      </c>
      <c r="Q158" s="21">
        <v>0.26160104566823761</v>
      </c>
      <c r="S158"/>
    </row>
    <row r="159" spans="1:19" s="12" customFormat="1" x14ac:dyDescent="0.35">
      <c r="A159" s="27" t="s">
        <v>8</v>
      </c>
      <c r="B159" s="27" t="s">
        <v>10</v>
      </c>
      <c r="C159"/>
      <c r="D159" s="28">
        <f>IF(C157="Al",O$152,O$157)</f>
        <v>0.46622570708376126</v>
      </c>
      <c r="E159"/>
      <c r="F159"/>
      <c r="G159"/>
      <c r="H159"/>
      <c r="I159"/>
      <c r="J159"/>
      <c r="K159"/>
      <c r="L159"/>
      <c r="M159"/>
      <c r="N159" t="s">
        <v>26</v>
      </c>
      <c r="O159" s="21">
        <f t="shared" si="4"/>
        <v>0.3333711857957718</v>
      </c>
      <c r="P159" s="21">
        <f>O156+O157+O157+O158+O159+O159</f>
        <v>2.0500870407112983</v>
      </c>
      <c r="Q159" s="21">
        <v>0.3433711857957718</v>
      </c>
      <c r="R159">
        <v>-0.01</v>
      </c>
      <c r="S159"/>
    </row>
    <row r="160" spans="1:19" x14ac:dyDescent="0.35">
      <c r="A160" s="27" t="s">
        <v>8</v>
      </c>
      <c r="B160" s="27" t="s">
        <v>16</v>
      </c>
      <c r="D160" s="28">
        <f>IF(C157="Al",O$153,O$158)</f>
        <v>0.38356894373658096</v>
      </c>
      <c r="M160" s="6"/>
      <c r="N160" s="6"/>
      <c r="O160" s="21"/>
    </row>
    <row r="161" spans="1:22" x14ac:dyDescent="0.35">
      <c r="A161" s="27" t="s">
        <v>8</v>
      </c>
      <c r="B161" s="27" t="s">
        <v>13</v>
      </c>
      <c r="D161" s="28">
        <f>IF(C157="Al",O$154,O$159)</f>
        <v>0.52088961752645224</v>
      </c>
      <c r="M161" t="s">
        <v>29</v>
      </c>
      <c r="N161" t="s">
        <v>24</v>
      </c>
      <c r="O161" s="21">
        <v>0.34848809321866414</v>
      </c>
    </row>
    <row r="162" spans="1:22" x14ac:dyDescent="0.35">
      <c r="A162" s="27" t="s">
        <v>8</v>
      </c>
      <c r="B162" s="27" t="s">
        <v>13</v>
      </c>
      <c r="D162" s="28">
        <f>IF(C157="Al",O$154,O$159)</f>
        <v>0.52088961752645224</v>
      </c>
      <c r="N162" t="s">
        <v>23</v>
      </c>
      <c r="O162" s="21">
        <v>0.34707249094584169</v>
      </c>
    </row>
    <row r="163" spans="1:22" x14ac:dyDescent="0.35">
      <c r="A163" s="27" t="s">
        <v>71</v>
      </c>
      <c r="B163" s="27" t="s">
        <v>15</v>
      </c>
      <c r="C163" t="s">
        <v>28</v>
      </c>
      <c r="D163" s="28">
        <f>IF(C163="Al",O$151,O$156)</f>
        <v>0.44817525883956166</v>
      </c>
      <c r="N163" t="s">
        <v>25</v>
      </c>
      <c r="O163" s="21">
        <v>0.26058516977425106</v>
      </c>
    </row>
    <row r="164" spans="1:22" x14ac:dyDescent="0.35">
      <c r="A164" s="27" t="s">
        <v>71</v>
      </c>
      <c r="B164" s="27" t="s">
        <v>10</v>
      </c>
      <c r="D164" s="28">
        <f>IF(C163="Al",O$152,O$157)</f>
        <v>0.33678418230597779</v>
      </c>
      <c r="N164" t="s">
        <v>26</v>
      </c>
      <c r="O164" s="21">
        <v>0.34359972445887954</v>
      </c>
    </row>
    <row r="165" spans="1:22" x14ac:dyDescent="0.35">
      <c r="A165" s="27" t="s">
        <v>71</v>
      </c>
      <c r="B165" s="27" t="s">
        <v>10</v>
      </c>
      <c r="D165" s="28">
        <f>IF(C163="Al",O$152,O$157)</f>
        <v>0.33678418230597779</v>
      </c>
    </row>
    <row r="166" spans="1:22" x14ac:dyDescent="0.35">
      <c r="A166" s="27" t="s">
        <v>71</v>
      </c>
      <c r="B166" s="27" t="s">
        <v>16</v>
      </c>
      <c r="D166" s="28">
        <f>IF(C163="Al",O$153,O$158)</f>
        <v>0.26160104566823761</v>
      </c>
    </row>
    <row r="167" spans="1:22" x14ac:dyDescent="0.35">
      <c r="A167" s="27" t="s">
        <v>71</v>
      </c>
      <c r="B167" s="27" t="s">
        <v>13</v>
      </c>
      <c r="D167" s="28">
        <f>IF(C163="Al",O$154,O$159)</f>
        <v>0.3333711857957718</v>
      </c>
      <c r="F167" t="s">
        <v>27</v>
      </c>
      <c r="G167">
        <f>COUNTIF(C43:C168,"Al")</f>
        <v>17</v>
      </c>
      <c r="H167">
        <f>G167/G168</f>
        <v>4.25</v>
      </c>
    </row>
    <row r="168" spans="1:22" x14ac:dyDescent="0.35">
      <c r="A168" s="27" t="s">
        <v>71</v>
      </c>
      <c r="B168" s="27" t="s">
        <v>13</v>
      </c>
      <c r="D168" s="28">
        <f>IF(C163="Al",O$154,O$159)</f>
        <v>0.3333711857957718</v>
      </c>
      <c r="F168" t="s">
        <v>28</v>
      </c>
      <c r="G168">
        <f>COUNTIF(C43:C168,"Mg")</f>
        <v>4</v>
      </c>
      <c r="H168">
        <f>(G168/G167)*H167</f>
        <v>1</v>
      </c>
      <c r="U168">
        <f>T172</f>
        <v>0.82966835313527709</v>
      </c>
    </row>
    <row r="169" spans="1:22" x14ac:dyDescent="0.35">
      <c r="A169" s="30" t="s">
        <v>72</v>
      </c>
      <c r="B169" s="30" t="s">
        <v>10</v>
      </c>
      <c r="C169" t="s">
        <v>19</v>
      </c>
      <c r="D169" s="31">
        <f>O169</f>
        <v>0.15330712016577938</v>
      </c>
      <c r="N169" s="30" t="s">
        <v>10</v>
      </c>
      <c r="O169" s="31">
        <f>Q169+R169</f>
        <v>0.15330712016577938</v>
      </c>
      <c r="Q169" s="31">
        <f>S169</f>
        <v>0.12430712016577937</v>
      </c>
      <c r="R169">
        <v>2.9000000000000001E-2</v>
      </c>
      <c r="S169">
        <f>T169/T172*U169</f>
        <v>0.12430712016577937</v>
      </c>
      <c r="T169">
        <v>0.12430712016577938</v>
      </c>
      <c r="U169">
        <f>U$168</f>
        <v>0.82966835313527709</v>
      </c>
      <c r="V169">
        <v>0.1513598388899787</v>
      </c>
    </row>
    <row r="170" spans="1:22" x14ac:dyDescent="0.35">
      <c r="A170" s="30" t="s">
        <v>72</v>
      </c>
      <c r="B170" s="30" t="s">
        <v>10</v>
      </c>
      <c r="D170" s="31">
        <f t="shared" ref="D170:D177" si="5">O170</f>
        <v>0.15330712016577938</v>
      </c>
      <c r="N170" s="30" t="s">
        <v>10</v>
      </c>
      <c r="O170" s="31">
        <f t="shared" ref="O170:O177" si="6">Q170+R170</f>
        <v>0.15330712016577938</v>
      </c>
      <c r="Q170" s="31">
        <f>S169</f>
        <v>0.12430712016577937</v>
      </c>
      <c r="R170">
        <v>2.9000000000000001E-2</v>
      </c>
      <c r="S170">
        <f>T170/T172*U170</f>
        <v>6.7945618680230732E-2</v>
      </c>
      <c r="T170">
        <v>6.7945618680230732E-2</v>
      </c>
      <c r="U170">
        <f t="shared" ref="U170:U171" si="7">U$168</f>
        <v>0.82966835313527709</v>
      </c>
      <c r="V170">
        <v>6.8010359617383692E-2</v>
      </c>
    </row>
    <row r="171" spans="1:22" x14ac:dyDescent="0.35">
      <c r="A171" s="30" t="s">
        <v>72</v>
      </c>
      <c r="B171" s="30" t="s">
        <v>10</v>
      </c>
      <c r="D171" s="31">
        <f t="shared" si="5"/>
        <v>0.14430712016577937</v>
      </c>
      <c r="N171" s="30" t="s">
        <v>10</v>
      </c>
      <c r="O171" s="31">
        <f t="shared" si="6"/>
        <v>0.14430712016577937</v>
      </c>
      <c r="Q171" s="31">
        <f>S169</f>
        <v>0.12430712016577937</v>
      </c>
      <c r="R171">
        <v>0.02</v>
      </c>
      <c r="S171">
        <f>T171/T172*U171</f>
        <v>8.4303378865748901E-2</v>
      </c>
      <c r="T171">
        <v>8.4303378865748901E-2</v>
      </c>
      <c r="U171">
        <f t="shared" si="7"/>
        <v>0.82966835313527709</v>
      </c>
      <c r="V171">
        <v>8.326605751031893E-2</v>
      </c>
    </row>
    <row r="172" spans="1:22" x14ac:dyDescent="0.35">
      <c r="A172" s="30" t="s">
        <v>73</v>
      </c>
      <c r="B172" s="30" t="s">
        <v>11</v>
      </c>
      <c r="D172" s="31">
        <f t="shared" si="5"/>
        <v>6.8445618680230733E-2</v>
      </c>
      <c r="N172" s="30" t="s">
        <v>11</v>
      </c>
      <c r="O172" s="31">
        <f t="shared" si="6"/>
        <v>6.8445618680230733E-2</v>
      </c>
      <c r="Q172" s="31">
        <f>S170</f>
        <v>6.7945618680230732E-2</v>
      </c>
      <c r="R172">
        <v>5.0000000000000001E-4</v>
      </c>
      <c r="T172">
        <f>T169+T169+T169+T170+T170+T170+T171+T171+T171</f>
        <v>0.82966835313527709</v>
      </c>
      <c r="V172">
        <f>V169+V169+V169+V170+V170+V170+V171+V171+V171</f>
        <v>0.90790876805304377</v>
      </c>
    </row>
    <row r="173" spans="1:22" x14ac:dyDescent="0.35">
      <c r="A173" s="30" t="s">
        <v>73</v>
      </c>
      <c r="B173" s="30" t="s">
        <v>11</v>
      </c>
      <c r="D173" s="31">
        <f t="shared" si="5"/>
        <v>6.8445618680230733E-2</v>
      </c>
      <c r="N173" s="30" t="s">
        <v>11</v>
      </c>
      <c r="O173" s="31">
        <f t="shared" si="6"/>
        <v>6.8445618680230733E-2</v>
      </c>
      <c r="Q173" s="31">
        <f>S170</f>
        <v>6.7945618680230732E-2</v>
      </c>
      <c r="R173">
        <v>5.0000000000000001E-4</v>
      </c>
    </row>
    <row r="174" spans="1:22" x14ac:dyDescent="0.35">
      <c r="A174" s="30" t="s">
        <v>73</v>
      </c>
      <c r="B174" s="30" t="s">
        <v>11</v>
      </c>
      <c r="D174" s="31">
        <f t="shared" si="5"/>
        <v>6.8445618680230733E-2</v>
      </c>
      <c r="N174" s="30" t="s">
        <v>11</v>
      </c>
      <c r="O174" s="31">
        <f t="shared" si="6"/>
        <v>6.8445618680230733E-2</v>
      </c>
      <c r="Q174" s="31">
        <f>S170</f>
        <v>6.7945618680230732E-2</v>
      </c>
      <c r="R174">
        <v>5.0000000000000001E-4</v>
      </c>
    </row>
    <row r="175" spans="1:22" x14ac:dyDescent="0.35">
      <c r="A175" s="30" t="s">
        <v>73</v>
      </c>
      <c r="B175" s="30" t="s">
        <v>12</v>
      </c>
      <c r="D175" s="31">
        <f t="shared" si="5"/>
        <v>8.7603378865748899E-2</v>
      </c>
      <c r="N175" s="30" t="s">
        <v>12</v>
      </c>
      <c r="O175" s="31">
        <f t="shared" si="6"/>
        <v>8.7603378865748899E-2</v>
      </c>
      <c r="Q175" s="31">
        <f>S171</f>
        <v>8.4303378865748901E-2</v>
      </c>
      <c r="R175">
        <v>3.3E-3</v>
      </c>
    </row>
    <row r="176" spans="1:22" x14ac:dyDescent="0.35">
      <c r="A176" s="30" t="s">
        <v>73</v>
      </c>
      <c r="B176" s="30" t="s">
        <v>12</v>
      </c>
      <c r="D176" s="31">
        <f t="shared" si="5"/>
        <v>8.7603378865748899E-2</v>
      </c>
      <c r="N176" s="30" t="s">
        <v>12</v>
      </c>
      <c r="O176" s="31">
        <f t="shared" si="6"/>
        <v>8.7603378865748899E-2</v>
      </c>
      <c r="Q176" s="31">
        <f>S171</f>
        <v>8.4303378865748901E-2</v>
      </c>
      <c r="R176">
        <v>3.3E-3</v>
      </c>
    </row>
    <row r="177" spans="1:18" x14ac:dyDescent="0.35">
      <c r="A177" s="30" t="s">
        <v>73</v>
      </c>
      <c r="B177" s="30" t="s">
        <v>12</v>
      </c>
      <c r="D177" s="31">
        <f t="shared" si="5"/>
        <v>8.7603378865748899E-2</v>
      </c>
      <c r="N177" s="30" t="s">
        <v>12</v>
      </c>
      <c r="O177" s="31">
        <f t="shared" si="6"/>
        <v>8.7603378865748899E-2</v>
      </c>
      <c r="P177" s="5">
        <f>SUM(O169:O177)</f>
        <v>0.91906835313527679</v>
      </c>
      <c r="Q177" s="31">
        <f>S171</f>
        <v>8.4303378865748901E-2</v>
      </c>
      <c r="R177">
        <v>3.3E-3</v>
      </c>
    </row>
    <row r="178" spans="1:18" x14ac:dyDescent="0.35">
      <c r="A178" t="s">
        <v>51</v>
      </c>
    </row>
    <row r="182" spans="1:18" x14ac:dyDescent="0.35">
      <c r="A182" s="23" t="s">
        <v>0</v>
      </c>
      <c r="B182" s="23">
        <f t="shared" ref="B182:B187" si="8">O$186</f>
        <v>4.0497437528352602</v>
      </c>
      <c r="C182" s="23"/>
      <c r="D182" s="23">
        <f>SUM(D1:D4)</f>
        <v>4.0501560106712269</v>
      </c>
      <c r="E182" s="23">
        <f>D182-$B182</f>
        <v>4.1225783596665622E-4</v>
      </c>
      <c r="N182" t="s">
        <v>21</v>
      </c>
      <c r="O182" s="5">
        <v>0.99948599332923294</v>
      </c>
    </row>
    <row r="183" spans="1:18" x14ac:dyDescent="0.35">
      <c r="A183" s="23" t="s">
        <v>1</v>
      </c>
      <c r="B183" s="23">
        <f t="shared" si="8"/>
        <v>4.0497437528352602</v>
      </c>
      <c r="C183" s="23"/>
      <c r="D183" s="23">
        <f>SUM(D2:D5)</f>
        <v>4.0501560106712269</v>
      </c>
      <c r="E183" s="23">
        <f t="shared" ref="E183:E278" si="9">D183-$B183</f>
        <v>4.1225783596665622E-4</v>
      </c>
      <c r="N183" t="s">
        <v>22</v>
      </c>
      <c r="O183" s="5">
        <v>0.96118470375197562</v>
      </c>
    </row>
    <row r="184" spans="1:18" x14ac:dyDescent="0.35">
      <c r="A184" s="23" t="s">
        <v>2</v>
      </c>
      <c r="B184" s="23">
        <f t="shared" si="8"/>
        <v>4.0497437528352602</v>
      </c>
      <c r="C184" s="23"/>
      <c r="D184" s="23">
        <f>SUM(D9:D12)</f>
        <v>4.0501560106712269</v>
      </c>
      <c r="E184" s="23">
        <f t="shared" si="9"/>
        <v>4.1225783596665622E-4</v>
      </c>
      <c r="N184" t="s">
        <v>33</v>
      </c>
      <c r="O184" s="5">
        <v>1.0444022686839507</v>
      </c>
    </row>
    <row r="185" spans="1:18" x14ac:dyDescent="0.35">
      <c r="A185" s="23" t="s">
        <v>3</v>
      </c>
      <c r="B185" s="23">
        <f t="shared" si="8"/>
        <v>4.0497437528352602</v>
      </c>
      <c r="C185" s="23"/>
      <c r="D185" s="23">
        <f>SUM(D13:D16)</f>
        <v>4.0501560106712269</v>
      </c>
      <c r="E185" s="23">
        <f t="shared" si="9"/>
        <v>4.1225783596665622E-4</v>
      </c>
      <c r="N185" t="s">
        <v>34</v>
      </c>
      <c r="O185" s="5">
        <v>1.0446707870701011</v>
      </c>
    </row>
    <row r="186" spans="1:18" x14ac:dyDescent="0.35">
      <c r="A186" s="23" t="s">
        <v>4</v>
      </c>
      <c r="B186" s="23">
        <f t="shared" si="8"/>
        <v>4.0497437528352602</v>
      </c>
      <c r="C186" s="23"/>
      <c r="D186" s="23">
        <f>SUM(D17:D20)</f>
        <v>4.0501560106712269</v>
      </c>
      <c r="E186" s="23">
        <f t="shared" si="9"/>
        <v>4.1225783596665622E-4</v>
      </c>
      <c r="O186" s="5">
        <f>SUM(O182:O185)</f>
        <v>4.0497437528352602</v>
      </c>
    </row>
    <row r="187" spans="1:18" x14ac:dyDescent="0.35">
      <c r="A187" s="23" t="s">
        <v>5</v>
      </c>
      <c r="B187" s="23">
        <f t="shared" si="8"/>
        <v>4.0497437528352602</v>
      </c>
      <c r="C187" s="23"/>
      <c r="D187" s="23">
        <f>SUM(D21:D24)</f>
        <v>4.0501560106712269</v>
      </c>
      <c r="E187" s="23">
        <f t="shared" si="9"/>
        <v>4.1225783596665622E-4</v>
      </c>
      <c r="F187" s="5">
        <f>AVERAGE(D182:D187)</f>
        <v>4.0501560106712269</v>
      </c>
      <c r="G187" s="5">
        <f>O186</f>
        <v>4.0497437528352602</v>
      </c>
      <c r="H187" s="5">
        <f>F187-G187</f>
        <v>4.1225783596665622E-4</v>
      </c>
      <c r="I187" s="5">
        <f>SUM(D182:D187)</f>
        <v>24.300936064027361</v>
      </c>
      <c r="J187">
        <f>6*F187</f>
        <v>24.300936064027361</v>
      </c>
      <c r="O187" s="5"/>
    </row>
    <row r="188" spans="1:18" x14ac:dyDescent="0.35">
      <c r="A188" s="1" t="s">
        <v>30</v>
      </c>
      <c r="B188" s="24">
        <v>2.9742733743388623</v>
      </c>
      <c r="C188" s="1"/>
      <c r="D188" s="24">
        <f>D34+D35+D36</f>
        <v>2.9772733743388624</v>
      </c>
      <c r="E188" s="24">
        <f t="shared" si="9"/>
        <v>3.0000000000001137E-3</v>
      </c>
      <c r="G188" s="5"/>
      <c r="N188" t="s">
        <v>42</v>
      </c>
      <c r="O188" s="5">
        <v>1.0198013395064838</v>
      </c>
    </row>
    <row r="189" spans="1:18" x14ac:dyDescent="0.35">
      <c r="A189" s="1" t="s">
        <v>46</v>
      </c>
      <c r="B189" s="24">
        <v>2.9742733743388623</v>
      </c>
      <c r="C189" s="1"/>
      <c r="D189" s="24">
        <f>D37+D38+D39</f>
        <v>2.9772733743388624</v>
      </c>
      <c r="E189" s="24">
        <f t="shared" si="9"/>
        <v>3.0000000000001137E-3</v>
      </c>
      <c r="G189" s="5"/>
      <c r="N189" t="s">
        <v>43</v>
      </c>
      <c r="O189" s="5">
        <v>0.97948506301414728</v>
      </c>
    </row>
    <row r="190" spans="1:18" x14ac:dyDescent="0.35">
      <c r="A190" s="1" t="s">
        <v>47</v>
      </c>
      <c r="B190" s="24">
        <v>2.9742733743388623</v>
      </c>
      <c r="C190" s="1"/>
      <c r="D190" s="24">
        <f>D40+D41+D42</f>
        <v>2.9772733743388624</v>
      </c>
      <c r="E190" s="24">
        <f t="shared" si="9"/>
        <v>3.0000000000001137E-3</v>
      </c>
      <c r="F190" s="5">
        <f>AVERAGE(D188:D190)</f>
        <v>2.9772733743388624</v>
      </c>
      <c r="G190" s="5">
        <f>O191</f>
        <v>2.9787714655347783</v>
      </c>
      <c r="H190" s="5">
        <f>F190-G190</f>
        <v>-1.4980911959159293E-3</v>
      </c>
      <c r="I190" s="5">
        <f>SUM(D188:D190)</f>
        <v>8.9318201230165872</v>
      </c>
      <c r="J190">
        <f>3*F190</f>
        <v>8.9318201230165872</v>
      </c>
      <c r="N190" t="s">
        <v>43</v>
      </c>
      <c r="O190" s="5">
        <v>0.97948506301414728</v>
      </c>
    </row>
    <row r="191" spans="1:18" x14ac:dyDescent="0.35">
      <c r="A191" s="25" t="s">
        <v>53</v>
      </c>
      <c r="B191" s="32">
        <f>IF(C43="Al",O$120,O$127)</f>
        <v>0</v>
      </c>
      <c r="C191" s="25"/>
      <c r="D191" s="33">
        <f>SUM(D43:D48)</f>
        <v>3.0464561414077647</v>
      </c>
      <c r="E191" s="33">
        <f t="shared" si="9"/>
        <v>3.0464561414077647</v>
      </c>
      <c r="G191" s="5"/>
      <c r="O191" s="5">
        <f>SUM(O188:O190)</f>
        <v>2.9787714655347783</v>
      </c>
    </row>
    <row r="192" spans="1:18" x14ac:dyDescent="0.35">
      <c r="A192" s="25" t="s">
        <v>54</v>
      </c>
      <c r="B192" s="32">
        <f>IF(C49="Al",O$120,O$127)</f>
        <v>0</v>
      </c>
      <c r="C192" s="25"/>
      <c r="D192" s="33">
        <f>SUM(D49:D54)</f>
        <v>3.0464561414077647</v>
      </c>
      <c r="E192" s="33">
        <f t="shared" si="9"/>
        <v>3.0464561414077647</v>
      </c>
      <c r="G192" s="5"/>
      <c r="O192" s="5"/>
    </row>
    <row r="193" spans="1:15" x14ac:dyDescent="0.35">
      <c r="A193" s="25" t="s">
        <v>55</v>
      </c>
      <c r="B193" s="32">
        <f>IF(C55="Al",O$120,O$127)</f>
        <v>0</v>
      </c>
      <c r="C193" s="25"/>
      <c r="D193" s="33">
        <f>SUM(D55:D60)</f>
        <v>2.0395070540674411</v>
      </c>
      <c r="E193" s="33">
        <f t="shared" si="9"/>
        <v>2.0395070540674411</v>
      </c>
      <c r="G193" s="5"/>
      <c r="O193" s="5"/>
    </row>
    <row r="194" spans="1:15" x14ac:dyDescent="0.35">
      <c r="A194" s="25" t="s">
        <v>56</v>
      </c>
      <c r="B194" s="32">
        <f>IF(C61="Al",O$120,O$127)</f>
        <v>0</v>
      </c>
      <c r="C194" s="25"/>
      <c r="D194" s="33">
        <f>SUM(D61:D66)</f>
        <v>3.0464561414077647</v>
      </c>
      <c r="E194" s="33">
        <f t="shared" si="9"/>
        <v>3.0464561414077647</v>
      </c>
      <c r="G194" s="5"/>
      <c r="N194" t="s">
        <v>39</v>
      </c>
      <c r="O194" s="5">
        <v>0.40494089035054082</v>
      </c>
    </row>
    <row r="195" spans="1:15" x14ac:dyDescent="0.35">
      <c r="A195" s="25" t="s">
        <v>57</v>
      </c>
      <c r="B195" s="32">
        <f>IF(C67="Al",O$120,O$127)</f>
        <v>0</v>
      </c>
      <c r="C195" s="25"/>
      <c r="D195" s="33">
        <f>SUM(D67:D72)</f>
        <v>3.0464561414077647</v>
      </c>
      <c r="E195" s="33">
        <f t="shared" si="9"/>
        <v>3.0464561414077647</v>
      </c>
      <c r="G195" s="5"/>
      <c r="N195" t="s">
        <v>36</v>
      </c>
      <c r="O195" s="5">
        <v>0.52480813026429529</v>
      </c>
    </row>
    <row r="196" spans="1:15" x14ac:dyDescent="0.35">
      <c r="A196" s="25" t="s">
        <v>58</v>
      </c>
      <c r="B196" s="32">
        <f>IF(C73="Al",O$120,O$127)</f>
        <v>0</v>
      </c>
      <c r="C196" s="25"/>
      <c r="D196" s="33">
        <f>SUM(D73:D78)</f>
        <v>2.0395070540674411</v>
      </c>
      <c r="E196" s="33">
        <f t="shared" si="9"/>
        <v>2.0395070540674411</v>
      </c>
      <c r="G196" s="5"/>
      <c r="N196" t="s">
        <v>37</v>
      </c>
      <c r="O196" s="5">
        <v>0.50900002634595332</v>
      </c>
    </row>
    <row r="197" spans="1:15" x14ac:dyDescent="0.35">
      <c r="A197" s="25" t="s">
        <v>59</v>
      </c>
      <c r="B197" s="32">
        <f>IF(C79="Al",O$120,O$127)</f>
        <v>0</v>
      </c>
      <c r="C197" s="25"/>
      <c r="D197" s="33">
        <f>SUM(D79:D84)</f>
        <v>3.0464561414077647</v>
      </c>
      <c r="E197" s="33">
        <f t="shared" si="9"/>
        <v>3.0464561414077647</v>
      </c>
      <c r="G197" s="5"/>
      <c r="N197" t="s">
        <v>40</v>
      </c>
      <c r="O197" s="5">
        <v>0.44316872066440643</v>
      </c>
    </row>
    <row r="198" spans="1:15" x14ac:dyDescent="0.35">
      <c r="A198" s="25" t="s">
        <v>60</v>
      </c>
      <c r="B198" s="32">
        <f>IF(C85="Al",O$120,O$127)</f>
        <v>0</v>
      </c>
      <c r="C198" s="25"/>
      <c r="D198" s="33">
        <f>SUM(D85:D90)</f>
        <v>3.0464561414077647</v>
      </c>
      <c r="E198" s="33">
        <f t="shared" si="9"/>
        <v>3.0464561414077647</v>
      </c>
      <c r="G198" s="5"/>
      <c r="N198" t="s">
        <v>38</v>
      </c>
      <c r="O198" s="5">
        <v>0.51703954837755361</v>
      </c>
    </row>
    <row r="199" spans="1:15" x14ac:dyDescent="0.35">
      <c r="A199" s="25" t="s">
        <v>61</v>
      </c>
      <c r="B199" s="32">
        <f>IF(C91="Al",O$120,O$127)</f>
        <v>0</v>
      </c>
      <c r="C199" s="25"/>
      <c r="D199" s="33">
        <f>SUM(D91:D96)</f>
        <v>2.0395070540674411</v>
      </c>
      <c r="E199" s="33">
        <f t="shared" si="9"/>
        <v>2.0395070540674411</v>
      </c>
      <c r="G199" s="5"/>
      <c r="N199" t="s">
        <v>41</v>
      </c>
      <c r="O199" s="5">
        <v>0.48074013778061853</v>
      </c>
    </row>
    <row r="200" spans="1:15" x14ac:dyDescent="0.35">
      <c r="A200" s="25" t="s">
        <v>62</v>
      </c>
      <c r="B200" s="32">
        <f>IF(C97="Al",O$120,O$127)</f>
        <v>0</v>
      </c>
      <c r="C200" s="25"/>
      <c r="D200" s="33">
        <f>SUM(D97:D102)</f>
        <v>3.0464561414077647</v>
      </c>
      <c r="E200" s="33">
        <f t="shared" si="9"/>
        <v>3.0464561414077647</v>
      </c>
      <c r="G200" s="5"/>
      <c r="O200" s="5">
        <f>SUM(O194:O199)</f>
        <v>2.8796974537833679</v>
      </c>
    </row>
    <row r="201" spans="1:15" x14ac:dyDescent="0.35">
      <c r="A201" s="25" t="s">
        <v>63</v>
      </c>
      <c r="B201" s="32">
        <f>IF(C103="Al",O$120,O$127)</f>
        <v>0</v>
      </c>
      <c r="C201" s="25"/>
      <c r="D201" s="33">
        <f>SUM(D103:D108)</f>
        <v>3.0464561414077647</v>
      </c>
      <c r="E201" s="33">
        <f t="shared" si="9"/>
        <v>3.0464561414077647</v>
      </c>
      <c r="G201" s="5"/>
      <c r="O201" s="5"/>
    </row>
    <row r="202" spans="1:15" x14ac:dyDescent="0.35">
      <c r="A202" s="25" t="s">
        <v>64</v>
      </c>
      <c r="B202" s="32">
        <f>IF(C109="Al",O$120,O$127)</f>
        <v>0</v>
      </c>
      <c r="C202" s="25"/>
      <c r="D202" s="33">
        <f>SUM(D109:D114)</f>
        <v>3.0464561414077647</v>
      </c>
      <c r="E202" s="33">
        <f t="shared" si="9"/>
        <v>3.0464561414077647</v>
      </c>
      <c r="G202" s="5"/>
      <c r="O202" s="5"/>
    </row>
    <row r="203" spans="1:15" x14ac:dyDescent="0.35">
      <c r="A203" s="25" t="s">
        <v>65</v>
      </c>
      <c r="B203" s="32">
        <f>IF(C115="Al",O$120,O$127)</f>
        <v>0</v>
      </c>
      <c r="C203" s="25"/>
      <c r="D203" s="33">
        <f>SUM(D115:D120)</f>
        <v>3.0464561414077647</v>
      </c>
      <c r="E203" s="33">
        <f t="shared" si="9"/>
        <v>3.0464561414077647</v>
      </c>
      <c r="G203" s="5"/>
      <c r="N203" t="s">
        <v>24</v>
      </c>
      <c r="O203" s="5">
        <v>0.41787666872360119</v>
      </c>
    </row>
    <row r="204" spans="1:15" x14ac:dyDescent="0.35">
      <c r="A204" s="25" t="s">
        <v>66</v>
      </c>
      <c r="B204" s="32">
        <f>IF(C121="Al",O$120,O$127)</f>
        <v>0</v>
      </c>
      <c r="C204" s="25"/>
      <c r="D204" s="33">
        <f>SUM(D121:D126)</f>
        <v>3.0464561414077647</v>
      </c>
      <c r="E204" s="33">
        <f t="shared" si="9"/>
        <v>3.0464561414077647</v>
      </c>
      <c r="G204" s="5"/>
      <c r="N204" t="s">
        <v>23</v>
      </c>
      <c r="O204" s="5">
        <v>0.41619087950087519</v>
      </c>
    </row>
    <row r="205" spans="1:15" x14ac:dyDescent="0.35">
      <c r="A205" s="25" t="s">
        <v>67</v>
      </c>
      <c r="B205" s="32">
        <f>IF(C127="Al",O$120,O$127)</f>
        <v>0</v>
      </c>
      <c r="C205" s="25"/>
      <c r="D205" s="33">
        <f>SUM(D127:D132)</f>
        <v>3.0464561414077647</v>
      </c>
      <c r="E205" s="33">
        <f t="shared" si="9"/>
        <v>3.0464561414077647</v>
      </c>
      <c r="G205" s="5"/>
      <c r="N205" t="s">
        <v>25</v>
      </c>
      <c r="O205" s="5">
        <v>0.3131499883991718</v>
      </c>
    </row>
    <row r="206" spans="1:15" x14ac:dyDescent="0.35">
      <c r="A206" s="25" t="s">
        <v>68</v>
      </c>
      <c r="B206" s="32">
        <f>IF(C133="Al",O$120,O$127)</f>
        <v>0</v>
      </c>
      <c r="C206" s="25"/>
      <c r="D206" s="33">
        <f>SUM(D133:D138)</f>
        <v>3.0464561414077647</v>
      </c>
      <c r="E206" s="33">
        <f t="shared" si="9"/>
        <v>3.0464561414077647</v>
      </c>
      <c r="G206" s="5"/>
      <c r="N206" t="s">
        <v>26</v>
      </c>
      <c r="O206" s="5">
        <v>0.41205520434746346</v>
      </c>
    </row>
    <row r="207" spans="1:15" x14ac:dyDescent="0.35">
      <c r="A207" s="25" t="s">
        <v>69</v>
      </c>
      <c r="B207" s="32">
        <f>IF(C139="Al",O$120,O$127)</f>
        <v>0</v>
      </c>
      <c r="C207" s="25"/>
      <c r="D207" s="33">
        <f>SUM(D139:D144)</f>
        <v>3.0464561414077647</v>
      </c>
      <c r="E207" s="33">
        <f t="shared" si="9"/>
        <v>3.0464561414077647</v>
      </c>
      <c r="G207" s="5"/>
      <c r="O207" s="5">
        <f>O203+O204+O204+O205+O206+O206</f>
        <v>2.3875188248194501</v>
      </c>
    </row>
    <row r="208" spans="1:15" x14ac:dyDescent="0.35">
      <c r="A208" s="25" t="s">
        <v>70</v>
      </c>
      <c r="B208" s="32">
        <f>IF(C145="Al",O$120,O$127)</f>
        <v>0</v>
      </c>
      <c r="C208" s="25"/>
      <c r="D208" s="33">
        <f>SUM(D145:D150)</f>
        <v>3.0464561414077647</v>
      </c>
      <c r="E208" s="33">
        <f t="shared" si="9"/>
        <v>3.0464561414077647</v>
      </c>
      <c r="F208" s="5">
        <f>AVERAGE(D191:D208)</f>
        <v>2.8786312935177119</v>
      </c>
      <c r="G208" s="5">
        <f>O200</f>
        <v>2.8796974537833679</v>
      </c>
      <c r="H208" s="5">
        <f>F208-G208</f>
        <v>-1.0661602656560909E-3</v>
      </c>
      <c r="I208" s="5">
        <f>SUM(D191:D208)</f>
        <v>51.81536328331881</v>
      </c>
      <c r="J208">
        <f>6*F208</f>
        <v>17.271787761106271</v>
      </c>
      <c r="O208" s="5"/>
    </row>
    <row r="209" spans="1:15" x14ac:dyDescent="0.35">
      <c r="A209" s="27" t="s">
        <v>6</v>
      </c>
      <c r="B209" s="34">
        <f>IF(C151="Al",P$154,P$159)</f>
        <v>3.0462006551367535</v>
      </c>
      <c r="C209" s="27"/>
      <c r="D209" s="29">
        <f>SUM(D151:D156)</f>
        <v>3.0462006551367535</v>
      </c>
      <c r="E209" s="29">
        <f t="shared" si="9"/>
        <v>0</v>
      </c>
      <c r="G209" s="5"/>
      <c r="H209" s="5"/>
      <c r="N209" t="s">
        <v>32</v>
      </c>
      <c r="O209" s="5">
        <v>0.16263786334612496</v>
      </c>
    </row>
    <row r="210" spans="1:15" x14ac:dyDescent="0.35">
      <c r="A210" s="27" t="s">
        <v>7</v>
      </c>
      <c r="B210" s="34">
        <f>IF(C157="Al",P$154,P$159)</f>
        <v>3.0462006551367535</v>
      </c>
      <c r="C210" s="27"/>
      <c r="D210" s="29">
        <f>SUM(D157:D162)</f>
        <v>3.0462006551367535</v>
      </c>
      <c r="E210" s="29">
        <f t="shared" si="9"/>
        <v>0</v>
      </c>
      <c r="G210" s="5"/>
      <c r="H210" s="5"/>
      <c r="N210" s="6" t="s">
        <v>17</v>
      </c>
      <c r="O210" s="5">
        <v>7.2789075335999959E-2</v>
      </c>
    </row>
    <row r="211" spans="1:15" x14ac:dyDescent="0.35">
      <c r="A211" s="27" t="s">
        <v>8</v>
      </c>
      <c r="B211" s="34">
        <f>IF(C163="Al",P$154,P$159)</f>
        <v>2.0500870407112983</v>
      </c>
      <c r="C211" s="27"/>
      <c r="D211" s="29">
        <f>SUM(D163:D168)</f>
        <v>2.0500870407112983</v>
      </c>
      <c r="E211" s="29">
        <f t="shared" si="9"/>
        <v>0</v>
      </c>
      <c r="F211" s="5">
        <f>AVERAGE(D209:D211)</f>
        <v>2.7141627836616018</v>
      </c>
      <c r="G211" s="5">
        <f>O207</f>
        <v>2.3875188248194501</v>
      </c>
      <c r="H211" s="5">
        <f>F211-G211</f>
        <v>0.32664395884215169</v>
      </c>
      <c r="I211" s="5">
        <f>SUM(D209:D211)</f>
        <v>8.1424883509848058</v>
      </c>
      <c r="J211">
        <f>3*F211</f>
        <v>8.1424883509848058</v>
      </c>
      <c r="N211" s="6" t="s">
        <v>18</v>
      </c>
      <c r="O211" s="5">
        <v>8.9205446272630384E-2</v>
      </c>
    </row>
    <row r="212" spans="1:15" x14ac:dyDescent="0.35">
      <c r="A212" s="30" t="s">
        <v>9</v>
      </c>
      <c r="B212" s="31">
        <f>IF(C169="Na",0.96,IF(C169="Ca",2,0))</f>
        <v>0.96</v>
      </c>
      <c r="C212" s="30"/>
      <c r="D212" s="31">
        <f>SUM(D169:D177)</f>
        <v>0.91906835313527679</v>
      </c>
      <c r="E212" s="31">
        <f t="shared" si="9"/>
        <v>-4.093164686472317E-2</v>
      </c>
      <c r="F212" s="5">
        <f>D212</f>
        <v>0.91906835313527679</v>
      </c>
      <c r="G212" s="5">
        <f>O212</f>
        <v>0.97389715486426598</v>
      </c>
      <c r="H212" s="5">
        <f>F212-G212</f>
        <v>-5.4828801728989185E-2</v>
      </c>
      <c r="I212" s="5">
        <f>D212</f>
        <v>0.91906835313527679</v>
      </c>
      <c r="J212" s="5">
        <f>F212</f>
        <v>0.91906835313527679</v>
      </c>
      <c r="K212">
        <f>SUM(J187:J212)</f>
        <v>59.566100652270293</v>
      </c>
      <c r="L212">
        <f>(6*4)+(3*3)+(6*3)+(2*2)+3+1</f>
        <v>59</v>
      </c>
      <c r="N212" s="6"/>
      <c r="O212" s="5">
        <f>O209+O209+O209+O210+O210+O210+O211+O211+O211</f>
        <v>0.97389715486426598</v>
      </c>
    </row>
    <row r="213" spans="1:15" s="37" customFormat="1" x14ac:dyDescent="0.35">
      <c r="B213" s="38"/>
      <c r="D213" s="38"/>
      <c r="E213" s="38"/>
    </row>
    <row r="214" spans="1:15" x14ac:dyDescent="0.35">
      <c r="A214" t="s">
        <v>15</v>
      </c>
      <c r="B214" s="5">
        <f>O214</f>
        <v>1.2536300061708037</v>
      </c>
      <c r="D214" s="5">
        <f>D151+D157+D163</f>
        <v>1.8249773831990534</v>
      </c>
      <c r="E214" s="5">
        <f t="shared" si="9"/>
        <v>0.57134737702824978</v>
      </c>
      <c r="F214">
        <f>ABS(E214)</f>
        <v>0.57134737702824978</v>
      </c>
      <c r="G214" s="5">
        <f>AVERAGE(D214)</f>
        <v>1.8249773831990534</v>
      </c>
      <c r="H214" s="5">
        <f>AVERAGE(E214)</f>
        <v>0.57134737702824978</v>
      </c>
      <c r="I214" s="5">
        <f>O214</f>
        <v>1.2536300061708037</v>
      </c>
      <c r="J214" s="5"/>
      <c r="K214" s="5"/>
      <c r="N214" t="s">
        <v>15</v>
      </c>
      <c r="O214">
        <v>1.2536300061708037</v>
      </c>
    </row>
    <row r="215" spans="1:15" x14ac:dyDescent="0.35">
      <c r="A215" t="s">
        <v>155</v>
      </c>
      <c r="B215" s="5">
        <f>O215</f>
        <v>2.0148209618543591</v>
      </c>
      <c r="D215" s="5">
        <f>D153+D158+D25+D169</f>
        <v>2.105707284542901</v>
      </c>
      <c r="E215" s="5">
        <f t="shared" si="9"/>
        <v>9.088632268854191E-2</v>
      </c>
      <c r="F215">
        <f t="shared" ref="F215:F278" si="10">ABS(E215)</f>
        <v>9.088632268854191E-2</v>
      </c>
      <c r="H215" s="5"/>
      <c r="J215" s="5"/>
      <c r="N215" t="s">
        <v>10</v>
      </c>
      <c r="O215">
        <v>2.0148209618543591</v>
      </c>
    </row>
    <row r="216" spans="1:15" x14ac:dyDescent="0.35">
      <c r="A216" t="s">
        <v>156</v>
      </c>
      <c r="B216" s="5">
        <f>O215</f>
        <v>2.0148209618543591</v>
      </c>
      <c r="D216" s="5">
        <f>D159+D164+D28+D170</f>
        <v>1.9762657597651176</v>
      </c>
      <c r="E216" s="5">
        <f t="shared" si="9"/>
        <v>-3.8555202089241458E-2</v>
      </c>
      <c r="F216">
        <f t="shared" si="10"/>
        <v>3.8555202089241458E-2</v>
      </c>
      <c r="H216" s="5"/>
      <c r="J216" s="5"/>
      <c r="N216" t="s">
        <v>16</v>
      </c>
      <c r="O216">
        <v>1.1230317691002534</v>
      </c>
    </row>
    <row r="217" spans="1:15" x14ac:dyDescent="0.35">
      <c r="A217" t="s">
        <v>157</v>
      </c>
      <c r="B217" s="5">
        <f>O215</f>
        <v>2.0148209618543591</v>
      </c>
      <c r="D217" s="5">
        <f>D152+D165+D31+D171</f>
        <v>1.9672657597651175</v>
      </c>
      <c r="E217" s="5">
        <f t="shared" si="9"/>
        <v>-4.7555202089241577E-2</v>
      </c>
      <c r="F217">
        <f t="shared" si="10"/>
        <v>4.7555202089241577E-2</v>
      </c>
      <c r="G217" s="5">
        <f>AVERAGE(D215:D217)</f>
        <v>2.0164129346910453</v>
      </c>
      <c r="H217" s="5">
        <f>AVERAGE(E215:E217)</f>
        <v>1.5919728366862913E-3</v>
      </c>
      <c r="I217" s="5">
        <f>O215</f>
        <v>2.0148209618543591</v>
      </c>
      <c r="J217" s="5"/>
      <c r="K217" s="5"/>
      <c r="L217" s="5"/>
      <c r="N217" t="s">
        <v>11</v>
      </c>
      <c r="O217">
        <v>2.071761061994466</v>
      </c>
    </row>
    <row r="218" spans="1:15" x14ac:dyDescent="0.35">
      <c r="A218" t="s">
        <v>123</v>
      </c>
      <c r="B218" s="5">
        <f t="shared" ref="B218:B229" si="11">O$216</f>
        <v>1.1230317691002534</v>
      </c>
      <c r="D218" s="5">
        <f>D49+O$205+O$194</f>
        <v>1.146308363521324</v>
      </c>
      <c r="E218" s="5">
        <f t="shared" si="9"/>
        <v>2.3276594421070662E-2</v>
      </c>
      <c r="F218">
        <f t="shared" si="10"/>
        <v>2.3276594421070662E-2</v>
      </c>
      <c r="H218" s="5"/>
      <c r="J218" s="5"/>
      <c r="N218" t="s">
        <v>12</v>
      </c>
      <c r="O218">
        <v>2.0115748537765814</v>
      </c>
    </row>
    <row r="219" spans="1:15" x14ac:dyDescent="0.35">
      <c r="A219" t="s">
        <v>122</v>
      </c>
      <c r="B219" s="5">
        <f t="shared" si="11"/>
        <v>1.1230317691002534</v>
      </c>
      <c r="D219" s="5">
        <f>D55+D73+D154</f>
        <v>0.95141310404487611</v>
      </c>
      <c r="E219" s="5">
        <f t="shared" si="9"/>
        <v>-0.17161866505537726</v>
      </c>
      <c r="F219">
        <f t="shared" si="10"/>
        <v>0.17161866505537726</v>
      </c>
      <c r="H219" s="5"/>
      <c r="J219" s="5"/>
      <c r="N219" t="s">
        <v>13</v>
      </c>
      <c r="O219" s="10">
        <v>1.9812656032957094</v>
      </c>
    </row>
    <row r="220" spans="1:15" x14ac:dyDescent="0.35">
      <c r="A220" t="s">
        <v>124</v>
      </c>
      <c r="B220" s="5">
        <f t="shared" si="11"/>
        <v>1.1230317691002534</v>
      </c>
      <c r="D220" s="5">
        <f>D67+O$205+O$194</f>
        <v>1.146308363521324</v>
      </c>
      <c r="E220" s="5">
        <f t="shared" si="9"/>
        <v>2.3276594421070662E-2</v>
      </c>
      <c r="F220">
        <f t="shared" si="10"/>
        <v>2.3276594421070662E-2</v>
      </c>
      <c r="H220" s="5"/>
      <c r="J220" s="5"/>
      <c r="N220" t="s">
        <v>14</v>
      </c>
      <c r="O220">
        <v>1.9968395340804608</v>
      </c>
    </row>
    <row r="221" spans="1:15" x14ac:dyDescent="0.35">
      <c r="A221" t="s">
        <v>77</v>
      </c>
      <c r="B221" s="5">
        <f t="shared" si="11"/>
        <v>1.1230317691002534</v>
      </c>
      <c r="D221" s="5">
        <f>D61+D79+O$205</f>
        <v>1.1695849579423947</v>
      </c>
      <c r="E221" s="5">
        <f t="shared" si="9"/>
        <v>4.6553188842141324E-2</v>
      </c>
      <c r="F221">
        <f t="shared" si="10"/>
        <v>4.6553188842141324E-2</v>
      </c>
      <c r="H221" s="5"/>
      <c r="J221" s="5"/>
      <c r="N221" t="s">
        <v>31</v>
      </c>
      <c r="O221">
        <v>1.9772647491723192</v>
      </c>
    </row>
    <row r="222" spans="1:15" x14ac:dyDescent="0.35">
      <c r="A222" t="s">
        <v>125</v>
      </c>
      <c r="B222" s="5">
        <f t="shared" si="11"/>
        <v>1.1230317691002534</v>
      </c>
      <c r="D222" s="5">
        <f>D85+O$205+O$194</f>
        <v>1.146308363521324</v>
      </c>
      <c r="E222" s="5">
        <f t="shared" si="9"/>
        <v>2.3276594421070662E-2</v>
      </c>
      <c r="F222">
        <f t="shared" si="10"/>
        <v>2.3276594421070662E-2</v>
      </c>
      <c r="H222" s="5"/>
      <c r="J222" s="5"/>
      <c r="O222" s="10"/>
    </row>
    <row r="223" spans="1:15" x14ac:dyDescent="0.35">
      <c r="A223" t="s">
        <v>126</v>
      </c>
      <c r="B223" s="5">
        <f t="shared" si="11"/>
        <v>1.1230317691002534</v>
      </c>
      <c r="D223" s="5">
        <f>D91+D109+D160</f>
        <v>1.0957085086623402</v>
      </c>
      <c r="E223" s="5">
        <f t="shared" si="9"/>
        <v>-2.7323260437913222E-2</v>
      </c>
      <c r="F223">
        <f t="shared" si="10"/>
        <v>2.7323260437913222E-2</v>
      </c>
      <c r="H223" s="5"/>
      <c r="J223" s="5"/>
    </row>
    <row r="224" spans="1:15" x14ac:dyDescent="0.35">
      <c r="A224" t="s">
        <v>127</v>
      </c>
      <c r="B224" s="5">
        <f t="shared" si="11"/>
        <v>1.1230317691002534</v>
      </c>
      <c r="D224" s="5">
        <f>D103+O$205+O$194</f>
        <v>1.146308363521324</v>
      </c>
      <c r="E224" s="5">
        <f t="shared" si="9"/>
        <v>2.3276594421070662E-2</v>
      </c>
      <c r="F224">
        <f t="shared" si="10"/>
        <v>2.3276594421070662E-2</v>
      </c>
      <c r="J224" s="5"/>
      <c r="K224" s="5"/>
    </row>
    <row r="225" spans="1:14" x14ac:dyDescent="0.35">
      <c r="A225" t="s">
        <v>78</v>
      </c>
      <c r="B225" s="5">
        <f t="shared" si="11"/>
        <v>1.1230317691002534</v>
      </c>
      <c r="D225" s="5">
        <f>D97+D115+O$205</f>
        <v>1.1695849579423947</v>
      </c>
      <c r="E225" s="5">
        <f t="shared" si="9"/>
        <v>4.6553188842141324E-2</v>
      </c>
      <c r="F225">
        <f t="shared" si="10"/>
        <v>4.6553188842141324E-2</v>
      </c>
      <c r="G225" s="5"/>
      <c r="H225" s="5"/>
      <c r="I225" s="5"/>
      <c r="J225" s="5"/>
      <c r="K225" s="5"/>
    </row>
    <row r="226" spans="1:14" x14ac:dyDescent="0.35">
      <c r="A226" t="s">
        <v>128</v>
      </c>
      <c r="B226" s="5">
        <f t="shared" si="11"/>
        <v>1.1230317691002534</v>
      </c>
      <c r="D226" s="5">
        <f>D121+O$205+O$194</f>
        <v>1.146308363521324</v>
      </c>
      <c r="E226" s="5">
        <f t="shared" si="9"/>
        <v>2.3276594421070662E-2</v>
      </c>
      <c r="F226">
        <f t="shared" si="10"/>
        <v>2.3276594421070662E-2</v>
      </c>
      <c r="G226" s="5"/>
      <c r="H226" s="5"/>
      <c r="I226" s="5"/>
      <c r="J226" s="5"/>
      <c r="K226" s="5"/>
    </row>
    <row r="227" spans="1:14" x14ac:dyDescent="0.35">
      <c r="A227" t="s">
        <v>129</v>
      </c>
      <c r="B227" s="5">
        <f t="shared" si="11"/>
        <v>1.1230317691002534</v>
      </c>
      <c r="D227" s="5">
        <f>D127+D145+D166</f>
        <v>1.1180360152114606</v>
      </c>
      <c r="E227" s="5">
        <f t="shared" si="9"/>
        <v>-4.9957538887928088E-3</v>
      </c>
      <c r="F227">
        <f t="shared" si="10"/>
        <v>4.9957538887928088E-3</v>
      </c>
      <c r="G227" s="5"/>
      <c r="H227" s="5"/>
      <c r="I227" s="5"/>
      <c r="J227" s="5"/>
      <c r="K227" s="5"/>
    </row>
    <row r="228" spans="1:14" x14ac:dyDescent="0.35">
      <c r="A228" t="s">
        <v>130</v>
      </c>
      <c r="B228" s="5">
        <f t="shared" si="11"/>
        <v>1.1230317691002534</v>
      </c>
      <c r="D228" s="5">
        <f>D139+O$205+O$194</f>
        <v>1.146308363521324</v>
      </c>
      <c r="E228" s="5">
        <f t="shared" si="9"/>
        <v>2.3276594421070662E-2</v>
      </c>
      <c r="F228">
        <f t="shared" si="10"/>
        <v>2.3276594421070662E-2</v>
      </c>
      <c r="G228" s="5"/>
      <c r="H228" s="5"/>
      <c r="I228" s="5"/>
      <c r="J228" s="5"/>
      <c r="K228" s="5"/>
    </row>
    <row r="229" spans="1:14" x14ac:dyDescent="0.35">
      <c r="A229" t="s">
        <v>79</v>
      </c>
      <c r="B229" s="5">
        <f t="shared" si="11"/>
        <v>1.1230317691002534</v>
      </c>
      <c r="D229" s="5">
        <f>D133+D43+O205</f>
        <v>1.1695849579423947</v>
      </c>
      <c r="E229" s="5">
        <f t="shared" si="9"/>
        <v>4.6553188842141324E-2</v>
      </c>
      <c r="F229">
        <f t="shared" si="10"/>
        <v>4.6553188842141324E-2</v>
      </c>
      <c r="G229" s="5">
        <f>AVERAGE(D218:D229)</f>
        <v>1.1293135569061503</v>
      </c>
      <c r="H229" s="5">
        <f>AVERAGE(E218:E229)</f>
        <v>6.2817878058970544E-3</v>
      </c>
      <c r="I229" s="5">
        <f>O216</f>
        <v>1.1230317691002534</v>
      </c>
      <c r="J229" s="5"/>
      <c r="K229" s="5"/>
    </row>
    <row r="230" spans="1:14" x14ac:dyDescent="0.35">
      <c r="A230" t="s">
        <v>11</v>
      </c>
      <c r="B230" s="5">
        <f>O217</f>
        <v>2.071761061994466</v>
      </c>
      <c r="D230" s="5">
        <f>D1+D21+D172</f>
        <v>2.0658765760022297</v>
      </c>
      <c r="E230" s="5">
        <f t="shared" si="9"/>
        <v>-5.8844859922362325E-3</v>
      </c>
      <c r="F230">
        <f t="shared" si="10"/>
        <v>5.8844859922362325E-3</v>
      </c>
      <c r="H230" s="5"/>
      <c r="J230" s="5"/>
    </row>
    <row r="231" spans="1:14" x14ac:dyDescent="0.35">
      <c r="A231" t="s">
        <v>11</v>
      </c>
      <c r="B231" s="5">
        <f>O217</f>
        <v>2.071761061994466</v>
      </c>
      <c r="D231" s="5">
        <f>D5+D9+D173</f>
        <v>2.0658765760022297</v>
      </c>
      <c r="E231" s="5">
        <f t="shared" si="9"/>
        <v>-5.8844859922362325E-3</v>
      </c>
      <c r="F231">
        <f t="shared" si="10"/>
        <v>5.8844859922362325E-3</v>
      </c>
      <c r="H231" s="5"/>
      <c r="J231" s="5"/>
      <c r="N231" s="3"/>
    </row>
    <row r="232" spans="1:14" x14ac:dyDescent="0.35">
      <c r="A232" t="s">
        <v>11</v>
      </c>
      <c r="B232" s="5">
        <f>O217</f>
        <v>2.071761061994466</v>
      </c>
      <c r="D232" s="5">
        <f>D13+D17+D174</f>
        <v>2.0658765760022297</v>
      </c>
      <c r="E232" s="5">
        <f t="shared" si="9"/>
        <v>-5.8844859922362325E-3</v>
      </c>
      <c r="F232">
        <f t="shared" si="10"/>
        <v>5.8844859922362325E-3</v>
      </c>
      <c r="G232" s="5">
        <f>AVERAGE(D230:D232)</f>
        <v>2.0658765760022297</v>
      </c>
      <c r="H232" s="5">
        <f>AVERAGE(E230:E232)</f>
        <v>-5.8844859922362325E-3</v>
      </c>
      <c r="I232" s="5">
        <f>O217</f>
        <v>2.071761061994466</v>
      </c>
      <c r="J232" s="5"/>
      <c r="K232" s="5"/>
    </row>
    <row r="233" spans="1:14" x14ac:dyDescent="0.35">
      <c r="A233" t="s">
        <v>12</v>
      </c>
      <c r="B233" s="5">
        <f>O218</f>
        <v>2.0115748537765814</v>
      </c>
      <c r="D233" s="5">
        <f>D2+D6+D175</f>
        <v>2.0070099776977042</v>
      </c>
      <c r="E233" s="5">
        <f t="shared" si="9"/>
        <v>-4.5648760788772336E-3</v>
      </c>
      <c r="F233">
        <f t="shared" si="10"/>
        <v>4.5648760788772336E-3</v>
      </c>
      <c r="H233" s="5"/>
      <c r="J233" s="5"/>
    </row>
    <row r="234" spans="1:14" x14ac:dyDescent="0.35">
      <c r="A234" t="s">
        <v>12</v>
      </c>
      <c r="B234" s="5">
        <f>O218</f>
        <v>2.0115748537765814</v>
      </c>
      <c r="D234" s="5">
        <f>D10+D14+D176</f>
        <v>2.0070099776977042</v>
      </c>
      <c r="E234" s="5">
        <f t="shared" si="9"/>
        <v>-4.5648760788772336E-3</v>
      </c>
      <c r="F234">
        <f t="shared" si="10"/>
        <v>4.5648760788772336E-3</v>
      </c>
      <c r="H234" s="5"/>
      <c r="J234" s="5"/>
    </row>
    <row r="235" spans="1:14" x14ac:dyDescent="0.35">
      <c r="A235" t="s">
        <v>12</v>
      </c>
      <c r="B235" s="5">
        <f>O218</f>
        <v>2.0115748537765814</v>
      </c>
      <c r="D235" s="5">
        <f>D18+D22+D177</f>
        <v>2.0070099776977042</v>
      </c>
      <c r="E235" s="5">
        <f t="shared" si="9"/>
        <v>-4.5648760788772336E-3</v>
      </c>
      <c r="F235">
        <f t="shared" si="10"/>
        <v>4.5648760788772336E-3</v>
      </c>
      <c r="G235" s="5">
        <f>AVERAGE(D233:D235)</f>
        <v>2.0070099776977042</v>
      </c>
      <c r="H235" s="5">
        <f>AVERAGE(E233:E235)</f>
        <v>-4.5648760788772336E-3</v>
      </c>
      <c r="I235" s="5">
        <f>O218</f>
        <v>2.0115748537765814</v>
      </c>
      <c r="J235" s="5"/>
      <c r="K235" s="5"/>
    </row>
    <row r="236" spans="1:14" x14ac:dyDescent="0.35">
      <c r="A236" t="s">
        <v>80</v>
      </c>
      <c r="B236" s="5">
        <f t="shared" ref="B236:B253" si="12">O$219</f>
        <v>1.9812656032957094</v>
      </c>
      <c r="D236" s="5">
        <f>D3+D56+D155</f>
        <v>1.9522465916218601</v>
      </c>
      <c r="E236" s="5">
        <f t="shared" si="9"/>
        <v>-2.9019011673849349E-2</v>
      </c>
      <c r="F236">
        <f t="shared" si="10"/>
        <v>2.9019011673849349E-2</v>
      </c>
      <c r="H236" s="5"/>
      <c r="J236" s="5"/>
    </row>
    <row r="237" spans="1:14" x14ac:dyDescent="0.35">
      <c r="A237" t="s">
        <v>81</v>
      </c>
      <c r="B237" s="5">
        <f t="shared" si="12"/>
        <v>1.9812656032957094</v>
      </c>
      <c r="D237" s="5">
        <f>O$184+O$206+D50</f>
        <v>2.0117617337704337</v>
      </c>
      <c r="E237" s="5">
        <f t="shared" si="9"/>
        <v>3.0496130474724215E-2</v>
      </c>
      <c r="F237">
        <f t="shared" si="10"/>
        <v>3.0496130474724215E-2</v>
      </c>
      <c r="H237" s="5"/>
      <c r="J237" s="5"/>
    </row>
    <row r="238" spans="1:14" x14ac:dyDescent="0.35">
      <c r="A238" t="s">
        <v>82</v>
      </c>
      <c r="B238" s="5">
        <f t="shared" si="12"/>
        <v>1.9812656032957094</v>
      </c>
      <c r="D238" s="5">
        <f>O$184+O$206+D44</f>
        <v>2.0117617337704337</v>
      </c>
      <c r="E238" s="5">
        <f t="shared" si="9"/>
        <v>3.0496130474724215E-2</v>
      </c>
      <c r="F238">
        <f t="shared" si="10"/>
        <v>3.0496130474724215E-2</v>
      </c>
      <c r="H238" s="5"/>
      <c r="J238" s="5"/>
    </row>
    <row r="239" spans="1:14" x14ac:dyDescent="0.35">
      <c r="A239" s="35" t="s">
        <v>83</v>
      </c>
      <c r="B239" s="5">
        <f t="shared" si="12"/>
        <v>1.9812656032957094</v>
      </c>
      <c r="D239" s="5">
        <f>D7+D74+D156</f>
        <v>1.9522465916218601</v>
      </c>
      <c r="E239" s="5">
        <f t="shared" si="9"/>
        <v>-2.9019011673849349E-2</v>
      </c>
      <c r="F239">
        <f t="shared" si="10"/>
        <v>2.9019011673849349E-2</v>
      </c>
      <c r="H239" s="5"/>
      <c r="J239" s="5"/>
      <c r="N239" s="3"/>
    </row>
    <row r="240" spans="1:14" x14ac:dyDescent="0.35">
      <c r="A240" s="35" t="s">
        <v>84</v>
      </c>
      <c r="B240" s="5">
        <f t="shared" si="12"/>
        <v>1.9812656032957094</v>
      </c>
      <c r="D240" s="5">
        <f>O$184+O$206+D68</f>
        <v>2.0117617337704337</v>
      </c>
      <c r="E240" s="5">
        <f t="shared" si="9"/>
        <v>3.0496130474724215E-2</v>
      </c>
      <c r="F240">
        <f t="shared" si="10"/>
        <v>3.0496130474724215E-2</v>
      </c>
      <c r="H240" s="5"/>
      <c r="J240" s="5"/>
      <c r="N240" s="3"/>
    </row>
    <row r="241" spans="1:14" x14ac:dyDescent="0.35">
      <c r="A241" s="35" t="s">
        <v>85</v>
      </c>
      <c r="B241" s="5">
        <f t="shared" si="12"/>
        <v>1.9812656032957094</v>
      </c>
      <c r="D241" s="5">
        <f>O$184+O$206+D62</f>
        <v>2.0117617337704337</v>
      </c>
      <c r="E241" s="5">
        <f t="shared" si="9"/>
        <v>3.0496130474724215E-2</v>
      </c>
      <c r="F241">
        <f t="shared" si="10"/>
        <v>3.0496130474724215E-2</v>
      </c>
      <c r="H241" s="5"/>
      <c r="J241" s="5"/>
      <c r="N241" s="3"/>
    </row>
    <row r="242" spans="1:14" x14ac:dyDescent="0.35">
      <c r="A242" t="s">
        <v>86</v>
      </c>
      <c r="B242" s="5">
        <f t="shared" si="12"/>
        <v>1.9812656032957094</v>
      </c>
      <c r="D242" s="5">
        <f>D11+D92+D161</f>
        <v>1.9522465916218601</v>
      </c>
      <c r="E242" s="5">
        <f t="shared" si="9"/>
        <v>-2.9019011673849349E-2</v>
      </c>
      <c r="F242">
        <f t="shared" si="10"/>
        <v>2.9019011673849349E-2</v>
      </c>
      <c r="H242" s="5"/>
      <c r="J242" s="5"/>
    </row>
    <row r="243" spans="1:14" x14ac:dyDescent="0.35">
      <c r="A243" t="s">
        <v>87</v>
      </c>
      <c r="B243" s="5">
        <f t="shared" si="12"/>
        <v>1.9812656032957094</v>
      </c>
      <c r="D243" s="5">
        <f>O$184+O$206+D56</f>
        <v>1.8418227656921524</v>
      </c>
      <c r="E243" s="5">
        <f t="shared" si="9"/>
        <v>-0.13944283760355702</v>
      </c>
      <c r="F243">
        <f t="shared" si="10"/>
        <v>0.13944283760355702</v>
      </c>
      <c r="H243" s="5"/>
      <c r="J243" s="5"/>
    </row>
    <row r="244" spans="1:14" x14ac:dyDescent="0.35">
      <c r="A244" t="s">
        <v>88</v>
      </c>
      <c r="B244" s="5">
        <f t="shared" si="12"/>
        <v>1.9812656032957094</v>
      </c>
      <c r="D244" s="5">
        <f>O$184+O$206+D80</f>
        <v>2.0117617337704337</v>
      </c>
      <c r="E244" s="5">
        <f t="shared" si="9"/>
        <v>3.0496130474724215E-2</v>
      </c>
      <c r="F244">
        <f t="shared" si="10"/>
        <v>3.0496130474724215E-2</v>
      </c>
      <c r="H244" s="5"/>
      <c r="J244" s="5"/>
    </row>
    <row r="245" spans="1:14" x14ac:dyDescent="0.35">
      <c r="A245" t="s">
        <v>89</v>
      </c>
      <c r="B245" s="5">
        <f t="shared" si="12"/>
        <v>1.9812656032957094</v>
      </c>
      <c r="D245" s="5">
        <f>D15+D110+D162</f>
        <v>2.1221855597001413</v>
      </c>
      <c r="E245" s="5">
        <f t="shared" si="9"/>
        <v>0.14091995640443189</v>
      </c>
      <c r="F245">
        <f t="shared" si="10"/>
        <v>0.14091995640443189</v>
      </c>
      <c r="H245" s="5"/>
      <c r="J245" s="5"/>
    </row>
    <row r="246" spans="1:14" x14ac:dyDescent="0.35">
      <c r="A246" t="s">
        <v>90</v>
      </c>
      <c r="B246" s="5">
        <f t="shared" si="12"/>
        <v>1.9812656032957094</v>
      </c>
      <c r="D246" s="5">
        <f>O$184+O$206+D104</f>
        <v>2.0117617337704337</v>
      </c>
      <c r="E246" s="5">
        <f t="shared" si="9"/>
        <v>3.0496130474724215E-2</v>
      </c>
      <c r="F246">
        <f t="shared" si="10"/>
        <v>3.0496130474724215E-2</v>
      </c>
      <c r="H246" s="5"/>
      <c r="J246" s="5"/>
    </row>
    <row r="247" spans="1:14" x14ac:dyDescent="0.35">
      <c r="A247" t="s">
        <v>91</v>
      </c>
      <c r="B247" s="5">
        <f t="shared" si="12"/>
        <v>1.9812656032957094</v>
      </c>
      <c r="D247" s="5">
        <f>O$184+O$206+D98</f>
        <v>2.0117617337704337</v>
      </c>
      <c r="E247" s="5">
        <f t="shared" si="9"/>
        <v>3.0496130474724215E-2</v>
      </c>
      <c r="F247">
        <f t="shared" si="10"/>
        <v>3.0496130474724215E-2</v>
      </c>
      <c r="H247" s="5"/>
      <c r="J247" s="5"/>
    </row>
    <row r="248" spans="1:14" x14ac:dyDescent="0.35">
      <c r="A248" t="s">
        <v>92</v>
      </c>
      <c r="B248" s="5">
        <f t="shared" si="12"/>
        <v>1.9812656032957094</v>
      </c>
      <c r="D248" s="5">
        <f>D19+D128+D167</f>
        <v>1.9346671279694609</v>
      </c>
      <c r="E248" s="5">
        <f t="shared" si="9"/>
        <v>-4.6598475326248501E-2</v>
      </c>
      <c r="F248">
        <f t="shared" si="10"/>
        <v>4.6598475326248501E-2</v>
      </c>
      <c r="H248" s="5"/>
      <c r="J248" s="5"/>
    </row>
    <row r="249" spans="1:14" x14ac:dyDescent="0.35">
      <c r="A249" t="s">
        <v>93</v>
      </c>
      <c r="B249" s="5">
        <f t="shared" si="12"/>
        <v>1.9812656032957094</v>
      </c>
      <c r="D249" s="5">
        <f>O$184+O$206+D122</f>
        <v>2.0117617337704337</v>
      </c>
      <c r="E249" s="5">
        <f t="shared" si="9"/>
        <v>3.0496130474724215E-2</v>
      </c>
      <c r="F249">
        <f t="shared" si="10"/>
        <v>3.0496130474724215E-2</v>
      </c>
      <c r="H249" s="5"/>
      <c r="J249" s="5"/>
    </row>
    <row r="250" spans="1:14" x14ac:dyDescent="0.35">
      <c r="A250" t="s">
        <v>94</v>
      </c>
      <c r="B250" s="5">
        <f t="shared" si="12"/>
        <v>1.9812656032957094</v>
      </c>
      <c r="D250" s="5">
        <f>O$184+O$206+D116</f>
        <v>2.0117617337704337</v>
      </c>
      <c r="E250" s="5">
        <f t="shared" si="9"/>
        <v>3.0496130474724215E-2</v>
      </c>
      <c r="F250">
        <f t="shared" si="10"/>
        <v>3.0496130474724215E-2</v>
      </c>
      <c r="H250" s="5"/>
      <c r="J250" s="5"/>
    </row>
    <row r="251" spans="1:14" x14ac:dyDescent="0.35">
      <c r="A251" t="s">
        <v>95</v>
      </c>
      <c r="B251" s="5">
        <f t="shared" si="12"/>
        <v>1.9812656032957094</v>
      </c>
      <c r="D251" s="5">
        <f>D23+D146+D168</f>
        <v>1.9346671279694609</v>
      </c>
      <c r="E251" s="5">
        <f t="shared" si="9"/>
        <v>-4.6598475326248501E-2</v>
      </c>
      <c r="F251">
        <f t="shared" si="10"/>
        <v>4.6598475326248501E-2</v>
      </c>
      <c r="J251" s="5"/>
      <c r="K251" s="5"/>
    </row>
    <row r="252" spans="1:14" x14ac:dyDescent="0.35">
      <c r="A252" t="s">
        <v>96</v>
      </c>
      <c r="B252" s="5">
        <f t="shared" si="12"/>
        <v>1.9812656032957094</v>
      </c>
      <c r="D252" s="5">
        <f>O$184+O$206+D140</f>
        <v>2.0117617337704337</v>
      </c>
      <c r="E252" s="5">
        <f t="shared" si="9"/>
        <v>3.0496130474724215E-2</v>
      </c>
      <c r="F252">
        <f t="shared" si="10"/>
        <v>3.0496130474724215E-2</v>
      </c>
      <c r="G252" s="5"/>
      <c r="H252" s="5"/>
      <c r="I252" s="5"/>
      <c r="J252" s="5"/>
      <c r="K252" s="5"/>
    </row>
    <row r="253" spans="1:14" x14ac:dyDescent="0.35">
      <c r="A253" t="s">
        <v>97</v>
      </c>
      <c r="B253" s="5">
        <f t="shared" si="12"/>
        <v>1.9812656032957094</v>
      </c>
      <c r="D253" s="5">
        <f>O$184+O$206+D134</f>
        <v>2.0117617337704337</v>
      </c>
      <c r="E253" s="5">
        <f t="shared" si="9"/>
        <v>3.0496130474724215E-2</v>
      </c>
      <c r="F253">
        <f t="shared" si="10"/>
        <v>3.0496130474724215E-2</v>
      </c>
      <c r="G253" s="5">
        <f>AVERAGE(D236:D253)</f>
        <v>1.9899700793150872</v>
      </c>
      <c r="H253" s="5">
        <f>AVERAGE(E236:E253)</f>
        <v>8.7044760193775647E-3</v>
      </c>
      <c r="I253" s="5">
        <f>O219</f>
        <v>1.9812656032957094</v>
      </c>
      <c r="J253" s="5"/>
      <c r="K253" s="5"/>
    </row>
    <row r="254" spans="1:14" x14ac:dyDescent="0.35">
      <c r="A254" t="s">
        <v>98</v>
      </c>
      <c r="B254" s="5">
        <f t="shared" ref="B254:B277" si="13">O$220</f>
        <v>1.9968395340804608</v>
      </c>
      <c r="D254" s="5">
        <f>O$185+O$196+D46</f>
        <v>2.0224158649976931</v>
      </c>
      <c r="E254" s="5">
        <f t="shared" si="9"/>
        <v>2.5576330917232326E-2</v>
      </c>
      <c r="F254">
        <f t="shared" si="10"/>
        <v>2.5576330917232326E-2</v>
      </c>
      <c r="H254" s="5"/>
      <c r="J254" s="5"/>
      <c r="N254" s="3"/>
    </row>
    <row r="255" spans="1:14" x14ac:dyDescent="0.35">
      <c r="A255" t="s">
        <v>131</v>
      </c>
      <c r="B255" s="5">
        <f t="shared" si="13"/>
        <v>1.9968395340804608</v>
      </c>
      <c r="D255" s="5">
        <f>D4+D45+D52</f>
        <v>2.0530334055335344</v>
      </c>
      <c r="E255" s="5">
        <f t="shared" si="9"/>
        <v>5.6193871453073641E-2</v>
      </c>
      <c r="F255">
        <f t="shared" si="10"/>
        <v>5.6193871453073641E-2</v>
      </c>
      <c r="H255" s="5"/>
      <c r="J255" s="5"/>
      <c r="N255" s="3"/>
    </row>
    <row r="256" spans="1:14" x14ac:dyDescent="0.35">
      <c r="A256" t="s">
        <v>132</v>
      </c>
      <c r="B256" s="5">
        <f t="shared" si="13"/>
        <v>1.9968395340804608</v>
      </c>
      <c r="D256" s="5">
        <f>O$185+D51+D58</f>
        <v>1.8931765718839335</v>
      </c>
      <c r="E256" s="5">
        <f t="shared" si="9"/>
        <v>-0.10366296219652726</v>
      </c>
      <c r="F256">
        <f t="shared" si="10"/>
        <v>0.10366296219652726</v>
      </c>
      <c r="H256" s="5"/>
      <c r="J256" s="5"/>
      <c r="N256" s="3"/>
    </row>
    <row r="257" spans="1:14" x14ac:dyDescent="0.35">
      <c r="A257" t="s">
        <v>99</v>
      </c>
      <c r="B257" s="5">
        <f t="shared" si="13"/>
        <v>1.9968395340804608</v>
      </c>
      <c r="D257" s="5">
        <f>O$185+O$197+D58</f>
        <v>1.7978024897560245</v>
      </c>
      <c r="E257" s="5">
        <f t="shared" si="9"/>
        <v>-0.19903704432443625</v>
      </c>
      <c r="F257">
        <f t="shared" si="10"/>
        <v>0.19903704432443625</v>
      </c>
      <c r="H257" s="5"/>
      <c r="J257" s="5"/>
      <c r="N257" s="3"/>
    </row>
    <row r="258" spans="1:14" x14ac:dyDescent="0.35">
      <c r="A258" t="s">
        <v>100</v>
      </c>
      <c r="B258" s="5">
        <f t="shared" si="13"/>
        <v>1.9968395340804608</v>
      </c>
      <c r="D258" s="5">
        <f>O$185+O$196+D64</f>
        <v>2.0224158649976931</v>
      </c>
      <c r="E258" s="5">
        <f t="shared" si="9"/>
        <v>2.5576330917232326E-2</v>
      </c>
      <c r="F258">
        <f t="shared" si="10"/>
        <v>2.5576330917232326E-2</v>
      </c>
      <c r="H258" s="5"/>
      <c r="J258" s="5"/>
      <c r="M258" t="s">
        <v>15</v>
      </c>
      <c r="N258" s="3">
        <v>1.3656698144541495</v>
      </c>
    </row>
    <row r="259" spans="1:14" x14ac:dyDescent="0.35">
      <c r="A259" t="s">
        <v>133</v>
      </c>
      <c r="B259" s="5">
        <f t="shared" si="13"/>
        <v>1.9968395340804608</v>
      </c>
      <c r="D259" s="5">
        <f>D8+D63+D70</f>
        <v>2.0530334055335344</v>
      </c>
      <c r="E259" s="5">
        <f t="shared" si="9"/>
        <v>5.6193871453073641E-2</v>
      </c>
      <c r="F259">
        <f t="shared" si="10"/>
        <v>5.6193871453073641E-2</v>
      </c>
      <c r="H259" s="5"/>
      <c r="J259" s="5"/>
      <c r="M259" t="s">
        <v>10</v>
      </c>
      <c r="N259" s="3">
        <v>2.0213151497715485</v>
      </c>
    </row>
    <row r="260" spans="1:14" x14ac:dyDescent="0.35">
      <c r="A260" t="s">
        <v>134</v>
      </c>
      <c r="B260" s="5">
        <f t="shared" si="13"/>
        <v>1.9968395340804608</v>
      </c>
      <c r="D260" s="5">
        <f>O$185+D69+D76</f>
        <v>1.8931765718839335</v>
      </c>
      <c r="E260" s="5">
        <f t="shared" si="9"/>
        <v>-0.10366296219652726</v>
      </c>
      <c r="F260">
        <f t="shared" si="10"/>
        <v>0.10366296219652726</v>
      </c>
      <c r="H260" s="5"/>
      <c r="J260" s="5"/>
      <c r="M260" t="s">
        <v>16</v>
      </c>
      <c r="N260" s="3">
        <v>1.1097782936638751</v>
      </c>
    </row>
    <row r="261" spans="1:14" x14ac:dyDescent="0.35">
      <c r="A261" t="s">
        <v>101</v>
      </c>
      <c r="B261" s="5">
        <f t="shared" si="13"/>
        <v>1.9968395340804608</v>
      </c>
      <c r="D261" s="5">
        <f>O$185+O$197+D75</f>
        <v>1.8424978915376768</v>
      </c>
      <c r="E261" s="5">
        <f t="shared" si="9"/>
        <v>-0.15434164254278393</v>
      </c>
      <c r="F261">
        <f t="shared" si="10"/>
        <v>0.15434164254278393</v>
      </c>
      <c r="H261" s="5"/>
      <c r="J261" s="5"/>
      <c r="M261" t="s">
        <v>11</v>
      </c>
      <c r="N261" s="3">
        <v>2.063872502084751</v>
      </c>
    </row>
    <row r="262" spans="1:14" x14ac:dyDescent="0.35">
      <c r="A262" t="s">
        <v>102</v>
      </c>
      <c r="B262" s="5">
        <f t="shared" si="13"/>
        <v>1.9968395340804608</v>
      </c>
      <c r="D262" s="5">
        <f>O$185+O$196+D82</f>
        <v>2.0224158649976931</v>
      </c>
      <c r="E262" s="5">
        <f t="shared" si="9"/>
        <v>2.5576330917232326E-2</v>
      </c>
      <c r="F262">
        <f t="shared" si="10"/>
        <v>2.5576330917232326E-2</v>
      </c>
      <c r="H262" s="5"/>
      <c r="J262" s="5"/>
      <c r="M262" t="s">
        <v>12</v>
      </c>
      <c r="N262" s="3">
        <v>2.0017640626729425</v>
      </c>
    </row>
    <row r="263" spans="1:14" x14ac:dyDescent="0.35">
      <c r="A263" t="s">
        <v>135</v>
      </c>
      <c r="B263" s="5">
        <f t="shared" si="13"/>
        <v>1.9968395340804608</v>
      </c>
      <c r="D263" s="5">
        <f>D12+D81+D88</f>
        <v>2.0530334055335344</v>
      </c>
      <c r="E263" s="5">
        <f t="shared" si="9"/>
        <v>5.6193871453073641E-2</v>
      </c>
      <c r="F263">
        <f t="shared" si="10"/>
        <v>5.6193871453073641E-2</v>
      </c>
      <c r="H263" s="5"/>
      <c r="J263" s="5"/>
      <c r="M263" t="s">
        <v>13</v>
      </c>
      <c r="N263" s="3">
        <v>1.8641303226807993</v>
      </c>
    </row>
    <row r="264" spans="1:14" x14ac:dyDescent="0.35">
      <c r="A264" t="s">
        <v>136</v>
      </c>
      <c r="B264" s="5">
        <f t="shared" si="13"/>
        <v>1.9968395340804608</v>
      </c>
      <c r="D264" s="5">
        <f>O$185+D87+D94</f>
        <v>1.8931765718839335</v>
      </c>
      <c r="E264" s="5">
        <f t="shared" si="9"/>
        <v>-0.10366296219652726</v>
      </c>
      <c r="F264">
        <f t="shared" si="10"/>
        <v>0.10366296219652726</v>
      </c>
      <c r="H264" s="5"/>
      <c r="J264" s="5"/>
      <c r="M264" t="s">
        <v>14</v>
      </c>
      <c r="N264" s="3">
        <v>1.994167795820609</v>
      </c>
    </row>
    <row r="265" spans="1:14" x14ac:dyDescent="0.35">
      <c r="A265" t="s">
        <v>103</v>
      </c>
      <c r="B265" s="5">
        <f t="shared" si="13"/>
        <v>1.9968395340804608</v>
      </c>
      <c r="D265" s="5">
        <f>O$185+O$197+D93</f>
        <v>1.8424978915376768</v>
      </c>
      <c r="E265" s="5">
        <f t="shared" si="9"/>
        <v>-0.15434164254278393</v>
      </c>
      <c r="F265">
        <f t="shared" si="10"/>
        <v>0.15434164254278393</v>
      </c>
      <c r="H265" s="5"/>
      <c r="J265" s="5"/>
      <c r="M265" t="s">
        <v>31</v>
      </c>
      <c r="N265" s="3">
        <v>1.9686172665887709</v>
      </c>
    </row>
    <row r="266" spans="1:14" x14ac:dyDescent="0.35">
      <c r="A266" t="s">
        <v>104</v>
      </c>
      <c r="B266" s="5">
        <f t="shared" si="13"/>
        <v>1.9968395340804608</v>
      </c>
      <c r="D266" s="5">
        <f>O$185+O$196+D100</f>
        <v>2.0224158649976931</v>
      </c>
      <c r="E266" s="5">
        <f t="shared" si="9"/>
        <v>2.5576330917232326E-2</v>
      </c>
      <c r="F266">
        <f t="shared" si="10"/>
        <v>2.5576330917232326E-2</v>
      </c>
      <c r="H266" s="5"/>
      <c r="J266" s="5"/>
    </row>
    <row r="267" spans="1:14" x14ac:dyDescent="0.35">
      <c r="A267" t="s">
        <v>137</v>
      </c>
      <c r="B267" s="5">
        <f t="shared" si="13"/>
        <v>1.9968395340804608</v>
      </c>
      <c r="D267" s="5">
        <f>D16+D99+D106</f>
        <v>2.0530334055335344</v>
      </c>
      <c r="E267" s="5">
        <f t="shared" si="9"/>
        <v>5.6193871453073641E-2</v>
      </c>
      <c r="F267">
        <f t="shared" si="10"/>
        <v>5.6193871453073641E-2</v>
      </c>
      <c r="H267" s="5"/>
      <c r="J267" s="5"/>
      <c r="N267" s="3"/>
    </row>
    <row r="268" spans="1:14" x14ac:dyDescent="0.35">
      <c r="A268" t="s">
        <v>138</v>
      </c>
      <c r="B268" s="5">
        <f t="shared" si="13"/>
        <v>1.9968395340804608</v>
      </c>
      <c r="D268" s="5">
        <f>O$185+D105+D112</f>
        <v>2.0519586414440552</v>
      </c>
      <c r="E268" s="5">
        <f t="shared" si="9"/>
        <v>5.5119107363594377E-2</v>
      </c>
      <c r="F268">
        <f t="shared" si="10"/>
        <v>5.5119107363594377E-2</v>
      </c>
      <c r="H268" s="5"/>
      <c r="J268" s="5"/>
      <c r="N268" s="3"/>
    </row>
    <row r="269" spans="1:14" x14ac:dyDescent="0.35">
      <c r="A269" t="s">
        <v>105</v>
      </c>
      <c r="B269" s="5">
        <f t="shared" si="13"/>
        <v>1.9968395340804608</v>
      </c>
      <c r="D269" s="5">
        <f>O$185+O$197+D111</f>
        <v>2.0263823105268228</v>
      </c>
      <c r="E269" s="5">
        <f t="shared" si="9"/>
        <v>2.9542776446362051E-2</v>
      </c>
      <c r="F269">
        <f t="shared" si="10"/>
        <v>2.9542776446362051E-2</v>
      </c>
      <c r="H269" s="5"/>
      <c r="J269" s="5"/>
      <c r="N269" s="3"/>
    </row>
    <row r="270" spans="1:14" x14ac:dyDescent="0.35">
      <c r="A270" t="s">
        <v>106</v>
      </c>
      <c r="B270" s="5">
        <f t="shared" si="13"/>
        <v>1.9968395340804608</v>
      </c>
      <c r="D270" s="5">
        <f>O$185+O$196+D118</f>
        <v>2.0224158649976931</v>
      </c>
      <c r="E270" s="5">
        <f t="shared" si="9"/>
        <v>2.5576330917232326E-2</v>
      </c>
      <c r="F270">
        <f t="shared" si="10"/>
        <v>2.5576330917232326E-2</v>
      </c>
      <c r="H270" s="5"/>
      <c r="J270" s="5"/>
    </row>
    <row r="271" spans="1:14" x14ac:dyDescent="0.35">
      <c r="A271" t="s">
        <v>139</v>
      </c>
      <c r="B271" s="5">
        <f t="shared" si="13"/>
        <v>1.9968395340804608</v>
      </c>
      <c r="D271" s="5">
        <f>D20+D117+D124</f>
        <v>2.0530334055335344</v>
      </c>
      <c r="E271" s="5">
        <f t="shared" si="9"/>
        <v>5.6193871453073641E-2</v>
      </c>
      <c r="F271">
        <f t="shared" si="10"/>
        <v>5.6193871453073641E-2</v>
      </c>
      <c r="H271" s="5"/>
      <c r="J271" s="5"/>
      <c r="N271" s="3"/>
    </row>
    <row r="272" spans="1:14" x14ac:dyDescent="0.35">
      <c r="A272" t="s">
        <v>140</v>
      </c>
      <c r="B272" s="5">
        <f t="shared" si="13"/>
        <v>1.9968395340804608</v>
      </c>
      <c r="D272" s="5">
        <f>O$185+D123+D130</f>
        <v>2.0519586414440552</v>
      </c>
      <c r="E272" s="5">
        <f t="shared" si="9"/>
        <v>5.5119107363594377E-2</v>
      </c>
      <c r="F272">
        <f t="shared" si="10"/>
        <v>5.5119107363594377E-2</v>
      </c>
      <c r="H272" s="5"/>
      <c r="J272" s="5"/>
      <c r="N272" s="3"/>
    </row>
    <row r="273" spans="1:14" x14ac:dyDescent="0.35">
      <c r="A273" t="s">
        <v>107</v>
      </c>
      <c r="B273" s="5">
        <f t="shared" si="13"/>
        <v>1.9968395340804608</v>
      </c>
      <c r="D273" s="5">
        <f>O$185+O$197+D129</f>
        <v>2.0263823105268228</v>
      </c>
      <c r="E273" s="5">
        <f t="shared" si="9"/>
        <v>2.9542776446362051E-2</v>
      </c>
      <c r="F273">
        <f t="shared" si="10"/>
        <v>2.9542776446362051E-2</v>
      </c>
      <c r="H273" s="5"/>
      <c r="J273" s="5"/>
      <c r="N273" s="3"/>
    </row>
    <row r="274" spans="1:14" x14ac:dyDescent="0.35">
      <c r="A274" t="s">
        <v>108</v>
      </c>
      <c r="B274" s="5">
        <f t="shared" si="13"/>
        <v>1.9968395340804608</v>
      </c>
      <c r="D274" s="5">
        <f>O$185+O$196+D136</f>
        <v>2.0224158649976931</v>
      </c>
      <c r="E274" s="5">
        <f t="shared" si="9"/>
        <v>2.5576330917232326E-2</v>
      </c>
      <c r="F274">
        <f t="shared" si="10"/>
        <v>2.5576330917232326E-2</v>
      </c>
      <c r="J274" s="5"/>
      <c r="K274" s="5"/>
    </row>
    <row r="275" spans="1:14" x14ac:dyDescent="0.35">
      <c r="A275" t="s">
        <v>141</v>
      </c>
      <c r="B275" s="5">
        <f t="shared" si="13"/>
        <v>1.9968395340804608</v>
      </c>
      <c r="D275" s="5">
        <f>D24+D135+D142</f>
        <v>2.0530334055335344</v>
      </c>
      <c r="E275" s="5">
        <f t="shared" si="9"/>
        <v>5.6193871453073641E-2</v>
      </c>
      <c r="F275">
        <f t="shared" si="10"/>
        <v>5.6193871453073641E-2</v>
      </c>
      <c r="G275" s="5"/>
      <c r="H275" s="5"/>
      <c r="I275" s="5"/>
      <c r="J275" s="5"/>
      <c r="K275" s="5"/>
      <c r="N275" s="3"/>
    </row>
    <row r="276" spans="1:14" x14ac:dyDescent="0.35">
      <c r="A276" t="s">
        <v>142</v>
      </c>
      <c r="B276" s="5">
        <f t="shared" si="13"/>
        <v>1.9968395340804608</v>
      </c>
      <c r="D276" s="5">
        <f>O$185+D141+D148</f>
        <v>2.0519586414440552</v>
      </c>
      <c r="E276" s="5">
        <f t="shared" si="9"/>
        <v>5.5119107363594377E-2</v>
      </c>
      <c r="F276">
        <f t="shared" si="10"/>
        <v>5.5119107363594377E-2</v>
      </c>
      <c r="G276" s="5"/>
      <c r="H276" s="5"/>
      <c r="I276" s="5"/>
      <c r="J276" s="5"/>
      <c r="K276" s="5"/>
      <c r="N276" s="3"/>
    </row>
    <row r="277" spans="1:14" x14ac:dyDescent="0.35">
      <c r="A277" t="s">
        <v>109</v>
      </c>
      <c r="B277" s="5">
        <f t="shared" si="13"/>
        <v>1.9968395340804608</v>
      </c>
      <c r="D277" s="5">
        <f>O$185+O$197+D147</f>
        <v>2.0263823105268228</v>
      </c>
      <c r="E277" s="5">
        <f t="shared" si="9"/>
        <v>2.9542776446362051E-2</v>
      </c>
      <c r="F277">
        <f t="shared" si="10"/>
        <v>2.9542776446362051E-2</v>
      </c>
      <c r="G277" s="5">
        <f>AVERAGE(D254:D277)</f>
        <v>1.9937519361492984</v>
      </c>
      <c r="H277" s="5">
        <f>AVERAGE(E254:E274)</f>
        <v>-1.0236100267186233E-2</v>
      </c>
      <c r="I277" s="5">
        <f>O220</f>
        <v>1.9968395340804608</v>
      </c>
      <c r="J277" s="5"/>
      <c r="K277" s="5"/>
      <c r="N277" s="3"/>
    </row>
    <row r="278" spans="1:14" x14ac:dyDescent="0.35">
      <c r="A278" t="s">
        <v>110</v>
      </c>
      <c r="B278" s="5">
        <f t="shared" ref="B278:B301" si="14">O$221</f>
        <v>1.9772647491723192</v>
      </c>
      <c r="D278" s="5">
        <f>O$189+O$199+D47</f>
        <v>2.0072923361661412</v>
      </c>
      <c r="E278" s="5">
        <f t="shared" si="9"/>
        <v>3.002758699382202E-2</v>
      </c>
      <c r="F278">
        <f t="shared" si="10"/>
        <v>3.002758699382202E-2</v>
      </c>
      <c r="H278" s="5"/>
      <c r="J278" s="5"/>
    </row>
    <row r="279" spans="1:14" x14ac:dyDescent="0.35">
      <c r="A279" t="s">
        <v>143</v>
      </c>
      <c r="B279" s="5">
        <f t="shared" si="14"/>
        <v>1.9772647491723192</v>
      </c>
      <c r="D279" s="5">
        <f>O$189+D48+D53</f>
        <v>2.0351316045373276</v>
      </c>
      <c r="E279" s="5">
        <f t="shared" ref="E279:E301" si="15">D279-$B279</f>
        <v>5.7866855365008352E-2</v>
      </c>
      <c r="F279">
        <f t="shared" ref="F279:F301" si="16">ABS(E279)</f>
        <v>5.7866855365008352E-2</v>
      </c>
      <c r="H279" s="5"/>
      <c r="J279" s="5"/>
    </row>
    <row r="280" spans="1:14" x14ac:dyDescent="0.35">
      <c r="A280" t="s">
        <v>144</v>
      </c>
      <c r="B280" s="5">
        <f t="shared" si="14"/>
        <v>1.9772647491723192</v>
      </c>
      <c r="D280" s="5">
        <f>O$189+D54+D59</f>
        <v>1.8581692515352264</v>
      </c>
      <c r="E280" s="5">
        <f t="shared" si="15"/>
        <v>-0.11909549763709282</v>
      </c>
      <c r="F280">
        <f t="shared" si="16"/>
        <v>0.11909549763709282</v>
      </c>
      <c r="H280" s="5"/>
      <c r="J280" s="5"/>
    </row>
    <row r="281" spans="1:14" x14ac:dyDescent="0.35">
      <c r="A281" t="s">
        <v>111</v>
      </c>
      <c r="B281" s="5">
        <f t="shared" si="14"/>
        <v>1.9772647491723192</v>
      </c>
      <c r="D281" s="5">
        <f>O$189+O$198+D60</f>
        <v>1.8320181444502952</v>
      </c>
      <c r="E281" s="5">
        <f t="shared" si="15"/>
        <v>-0.145246604722024</v>
      </c>
      <c r="F281">
        <f t="shared" si="16"/>
        <v>0.145246604722024</v>
      </c>
      <c r="H281" s="5"/>
      <c r="J281" s="5"/>
    </row>
    <row r="282" spans="1:14" x14ac:dyDescent="0.35">
      <c r="A282" t="s">
        <v>112</v>
      </c>
      <c r="B282" s="5">
        <f t="shared" si="14"/>
        <v>1.9772647491723192</v>
      </c>
      <c r="D282" s="5">
        <f>O$189+O$199+D65</f>
        <v>2.0072923361661412</v>
      </c>
      <c r="E282" s="5">
        <f t="shared" si="15"/>
        <v>3.002758699382202E-2</v>
      </c>
      <c r="F282">
        <f t="shared" si="16"/>
        <v>3.002758699382202E-2</v>
      </c>
      <c r="H282" s="5"/>
      <c r="J282" s="5"/>
    </row>
    <row r="283" spans="1:14" x14ac:dyDescent="0.35">
      <c r="A283" t="s">
        <v>145</v>
      </c>
      <c r="B283" s="5">
        <f t="shared" si="14"/>
        <v>1.9772647491723192</v>
      </c>
      <c r="D283" s="5">
        <f>O$189+D66+D71</f>
        <v>2.0351316045373276</v>
      </c>
      <c r="E283" s="5">
        <f t="shared" si="15"/>
        <v>5.7866855365008352E-2</v>
      </c>
      <c r="F283">
        <f t="shared" si="16"/>
        <v>5.7866855365008352E-2</v>
      </c>
      <c r="J283" s="5"/>
      <c r="K283" s="5"/>
    </row>
    <row r="284" spans="1:14" x14ac:dyDescent="0.35">
      <c r="A284" t="s">
        <v>146</v>
      </c>
      <c r="B284" s="5">
        <f t="shared" si="14"/>
        <v>1.9772647491723192</v>
      </c>
      <c r="D284" s="5">
        <f>O$189+D72+D77</f>
        <v>1.8581692515352264</v>
      </c>
      <c r="E284" s="5">
        <f t="shared" si="15"/>
        <v>-0.11909549763709282</v>
      </c>
      <c r="F284">
        <f t="shared" si="16"/>
        <v>0.11909549763709282</v>
      </c>
      <c r="J284" s="5"/>
      <c r="K284" s="5"/>
      <c r="L284" s="5"/>
    </row>
    <row r="285" spans="1:14" x14ac:dyDescent="0.35">
      <c r="A285" t="s">
        <v>113</v>
      </c>
      <c r="B285" s="5">
        <f t="shared" si="14"/>
        <v>1.9772647491723192</v>
      </c>
      <c r="D285" s="5">
        <f>O$189+O$198+D78</f>
        <v>1.8320181444502952</v>
      </c>
      <c r="E285" s="5">
        <f t="shared" si="15"/>
        <v>-0.145246604722024</v>
      </c>
      <c r="F285">
        <f t="shared" si="16"/>
        <v>0.145246604722024</v>
      </c>
      <c r="J285" s="5"/>
    </row>
    <row r="286" spans="1:14" x14ac:dyDescent="0.35">
      <c r="A286" t="s">
        <v>114</v>
      </c>
      <c r="B286" s="5">
        <f t="shared" si="14"/>
        <v>1.9772647491723192</v>
      </c>
      <c r="D286" s="5">
        <f>O$189+O$199+D83</f>
        <v>2.0072923361661412</v>
      </c>
      <c r="E286" s="5">
        <f t="shared" si="15"/>
        <v>3.002758699382202E-2</v>
      </c>
      <c r="F286">
        <f t="shared" si="16"/>
        <v>3.002758699382202E-2</v>
      </c>
      <c r="J286" s="5"/>
    </row>
    <row r="287" spans="1:14" x14ac:dyDescent="0.35">
      <c r="A287" t="s">
        <v>147</v>
      </c>
      <c r="B287" s="5">
        <f t="shared" si="14"/>
        <v>1.9772647491723192</v>
      </c>
      <c r="D287" s="5">
        <f>O$189+D84+D89</f>
        <v>2.0351316045373276</v>
      </c>
      <c r="E287" s="5">
        <f t="shared" si="15"/>
        <v>5.7866855365008352E-2</v>
      </c>
      <c r="F287">
        <f t="shared" si="16"/>
        <v>5.7866855365008352E-2</v>
      </c>
      <c r="J287" s="5"/>
    </row>
    <row r="288" spans="1:14" x14ac:dyDescent="0.35">
      <c r="A288" t="s">
        <v>148</v>
      </c>
      <c r="B288" s="5">
        <f t="shared" si="14"/>
        <v>1.9772647491723192</v>
      </c>
      <c r="D288" s="5">
        <f>O$189+D90+D95</f>
        <v>1.8581692515352264</v>
      </c>
      <c r="E288" s="5">
        <f t="shared" si="15"/>
        <v>-0.11909549763709282</v>
      </c>
      <c r="F288">
        <f t="shared" si="16"/>
        <v>0.11909549763709282</v>
      </c>
      <c r="J288" s="5"/>
    </row>
    <row r="289" spans="1:10" x14ac:dyDescent="0.35">
      <c r="A289" t="s">
        <v>115</v>
      </c>
      <c r="B289" s="5">
        <f t="shared" si="14"/>
        <v>1.9772647491723192</v>
      </c>
      <c r="D289" s="5">
        <f>O$189+O$198+D96</f>
        <v>1.8320181444502952</v>
      </c>
      <c r="E289" s="5">
        <f t="shared" si="15"/>
        <v>-0.145246604722024</v>
      </c>
      <c r="F289">
        <f t="shared" si="16"/>
        <v>0.145246604722024</v>
      </c>
      <c r="J289" s="5"/>
    </row>
    <row r="290" spans="1:10" x14ac:dyDescent="0.35">
      <c r="A290" t="s">
        <v>116</v>
      </c>
      <c r="B290" s="5">
        <f t="shared" si="14"/>
        <v>1.9772647491723192</v>
      </c>
      <c r="D290" s="5">
        <f>O$189+O$199+D101</f>
        <v>2.0072923361661412</v>
      </c>
      <c r="E290" s="5">
        <f t="shared" si="15"/>
        <v>3.002758699382202E-2</v>
      </c>
      <c r="F290">
        <f t="shared" si="16"/>
        <v>3.002758699382202E-2</v>
      </c>
      <c r="J290" s="5"/>
    </row>
    <row r="291" spans="1:10" x14ac:dyDescent="0.35">
      <c r="A291" t="s">
        <v>149</v>
      </c>
      <c r="B291" s="5">
        <f t="shared" si="14"/>
        <v>1.9772647491723192</v>
      </c>
      <c r="D291" s="5">
        <f>O$189+D102+D107</f>
        <v>2.0351316045373276</v>
      </c>
      <c r="E291" s="5">
        <f t="shared" si="15"/>
        <v>5.7866855365008352E-2</v>
      </c>
      <c r="F291">
        <f t="shared" si="16"/>
        <v>5.7866855365008352E-2</v>
      </c>
      <c r="J291" s="5"/>
    </row>
    <row r="292" spans="1:10" x14ac:dyDescent="0.35">
      <c r="A292" t="s">
        <v>150</v>
      </c>
      <c r="B292" s="5">
        <f t="shared" si="14"/>
        <v>1.9772647491723192</v>
      </c>
      <c r="D292" s="5">
        <f>O$189+D108+D113</f>
        <v>2.0351316045373276</v>
      </c>
      <c r="E292" s="5">
        <f t="shared" si="15"/>
        <v>5.7866855365008352E-2</v>
      </c>
      <c r="F292">
        <f t="shared" si="16"/>
        <v>5.7866855365008352E-2</v>
      </c>
      <c r="J292" s="5"/>
    </row>
    <row r="293" spans="1:10" x14ac:dyDescent="0.35">
      <c r="A293" t="s">
        <v>117</v>
      </c>
      <c r="B293" s="5">
        <f t="shared" si="14"/>
        <v>1.9772647491723192</v>
      </c>
      <c r="D293" s="5">
        <f>O$189+O$198+D114</f>
        <v>2.0051040175435055</v>
      </c>
      <c r="E293" s="5">
        <f t="shared" si="15"/>
        <v>2.7839268371186332E-2</v>
      </c>
      <c r="F293">
        <f t="shared" si="16"/>
        <v>2.7839268371186332E-2</v>
      </c>
      <c r="J293" s="5"/>
    </row>
    <row r="294" spans="1:10" x14ac:dyDescent="0.35">
      <c r="A294" t="s">
        <v>118</v>
      </c>
      <c r="B294" s="5">
        <f t="shared" si="14"/>
        <v>1.9772647491723192</v>
      </c>
      <c r="D294" s="5">
        <f>O$189+O$199+D119</f>
        <v>2.0072923361661412</v>
      </c>
      <c r="E294" s="5">
        <f t="shared" si="15"/>
        <v>3.002758699382202E-2</v>
      </c>
      <c r="F294">
        <f t="shared" si="16"/>
        <v>3.002758699382202E-2</v>
      </c>
      <c r="J294" s="5"/>
    </row>
    <row r="295" spans="1:10" x14ac:dyDescent="0.35">
      <c r="A295" t="s">
        <v>151</v>
      </c>
      <c r="B295" s="5">
        <f t="shared" si="14"/>
        <v>1.9772647491723192</v>
      </c>
      <c r="D295" s="5">
        <f>O$189+D120+D125</f>
        <v>2.0351316045373276</v>
      </c>
      <c r="E295" s="5">
        <f t="shared" si="15"/>
        <v>5.7866855365008352E-2</v>
      </c>
      <c r="F295">
        <f t="shared" si="16"/>
        <v>5.7866855365008352E-2</v>
      </c>
      <c r="J295" s="5"/>
    </row>
    <row r="296" spans="1:10" x14ac:dyDescent="0.35">
      <c r="A296" t="s">
        <v>152</v>
      </c>
      <c r="B296" s="5">
        <f t="shared" si="14"/>
        <v>1.9772647491723192</v>
      </c>
      <c r="D296" s="5">
        <f>O$189+D126+D131</f>
        <v>2.0351316045373276</v>
      </c>
      <c r="E296" s="5">
        <f t="shared" si="15"/>
        <v>5.7866855365008352E-2</v>
      </c>
      <c r="F296">
        <f t="shared" si="16"/>
        <v>5.7866855365008352E-2</v>
      </c>
      <c r="J296" s="5"/>
    </row>
    <row r="297" spans="1:10" x14ac:dyDescent="0.35">
      <c r="A297" t="s">
        <v>119</v>
      </c>
      <c r="B297" s="5">
        <f t="shared" si="14"/>
        <v>1.9772647491723192</v>
      </c>
      <c r="D297" s="5">
        <f>O$189+O$198+D132</f>
        <v>2.0051040175435055</v>
      </c>
      <c r="E297" s="5">
        <f t="shared" si="15"/>
        <v>2.7839268371186332E-2</v>
      </c>
      <c r="F297">
        <f t="shared" si="16"/>
        <v>2.7839268371186332E-2</v>
      </c>
      <c r="J297" s="5"/>
    </row>
    <row r="298" spans="1:10" x14ac:dyDescent="0.35">
      <c r="A298" t="s">
        <v>120</v>
      </c>
      <c r="B298" s="5">
        <f t="shared" si="14"/>
        <v>1.9772647491723192</v>
      </c>
      <c r="D298" s="5">
        <f>O$189+O$199+D137</f>
        <v>2.0072923361661412</v>
      </c>
      <c r="E298" s="5">
        <f t="shared" si="15"/>
        <v>3.002758699382202E-2</v>
      </c>
      <c r="F298">
        <f t="shared" si="16"/>
        <v>3.002758699382202E-2</v>
      </c>
      <c r="J298" s="5"/>
    </row>
    <row r="299" spans="1:10" x14ac:dyDescent="0.35">
      <c r="A299" t="s">
        <v>153</v>
      </c>
      <c r="B299" s="5">
        <f t="shared" si="14"/>
        <v>1.9772647491723192</v>
      </c>
      <c r="D299" s="5">
        <f>O$189+D138+D143</f>
        <v>2.0351316045373276</v>
      </c>
      <c r="E299" s="5">
        <f t="shared" si="15"/>
        <v>5.7866855365008352E-2</v>
      </c>
      <c r="F299">
        <f t="shared" si="16"/>
        <v>5.7866855365008352E-2</v>
      </c>
      <c r="J299" s="5"/>
    </row>
    <row r="300" spans="1:10" x14ac:dyDescent="0.35">
      <c r="A300" t="s">
        <v>154</v>
      </c>
      <c r="B300" s="5">
        <f t="shared" si="14"/>
        <v>1.9772647491723192</v>
      </c>
      <c r="D300" s="5">
        <f>O$189+D144+D149</f>
        <v>2.0351316045373276</v>
      </c>
      <c r="E300" s="5">
        <f t="shared" si="15"/>
        <v>5.7866855365008352E-2</v>
      </c>
      <c r="F300">
        <f t="shared" si="16"/>
        <v>5.7866855365008352E-2</v>
      </c>
      <c r="J300" s="5"/>
    </row>
    <row r="301" spans="1:10" x14ac:dyDescent="0.35">
      <c r="A301" t="s">
        <v>121</v>
      </c>
      <c r="B301" s="5">
        <f t="shared" si="14"/>
        <v>1.9772647491723192</v>
      </c>
      <c r="D301" s="5">
        <f>O$189+O$198+D150</f>
        <v>2.0051040175435055</v>
      </c>
      <c r="E301" s="5">
        <f t="shared" si="15"/>
        <v>2.7839268371186332E-2</v>
      </c>
      <c r="F301">
        <f t="shared" si="16"/>
        <v>2.7839268371186332E-2</v>
      </c>
      <c r="G301" s="5">
        <f>AVERAGE(D278:D301)</f>
        <v>1.9769088624341613</v>
      </c>
      <c r="H301" s="5">
        <f>AVERAGE(E278:E301)</f>
        <v>-3.5588673815767358E-4</v>
      </c>
      <c r="I301" s="5">
        <f>O221</f>
        <v>1.9772647491723192</v>
      </c>
      <c r="J301" s="5"/>
    </row>
    <row r="302" spans="1:10" x14ac:dyDescent="0.35">
      <c r="G302" s="5"/>
      <c r="H302" s="5">
        <f>SUM(H214:H301)</f>
        <v>0.5668842646137533</v>
      </c>
      <c r="I302" s="5"/>
      <c r="J302" s="5"/>
    </row>
    <row r="303" spans="1:10" x14ac:dyDescent="0.35">
      <c r="H303" s="5">
        <f>_xlfn.STDEV.P(H214:H301)</f>
        <v>0.18925717848509344</v>
      </c>
      <c r="J303" s="5"/>
    </row>
    <row r="304" spans="1:10" x14ac:dyDescent="0.35">
      <c r="J304" s="5"/>
    </row>
    <row r="305" spans="10:10" x14ac:dyDescent="0.35">
      <c r="J305" s="5"/>
    </row>
    <row r="306" spans="10:10" x14ac:dyDescent="0.35">
      <c r="J306" s="5"/>
    </row>
    <row r="307" spans="10:10" x14ac:dyDescent="0.35">
      <c r="J307" s="5"/>
    </row>
    <row r="308" spans="10:10" x14ac:dyDescent="0.35">
      <c r="J308" s="5"/>
    </row>
    <row r="309" spans="10:10" x14ac:dyDescent="0.35">
      <c r="J309" s="5"/>
    </row>
    <row r="310" spans="10:10" x14ac:dyDescent="0.35">
      <c r="J310" s="5"/>
    </row>
    <row r="311" spans="10:10" x14ac:dyDescent="0.35">
      <c r="J311" s="5"/>
    </row>
    <row r="312" spans="10:10" x14ac:dyDescent="0.35">
      <c r="J312" s="5"/>
    </row>
  </sheetData>
  <conditionalFormatting sqref="E188:E301 H214:H223 J214:J283 H225:H250 H252:H273 H275:H282 H301">
    <cfRule type="cellIs" dxfId="51" priority="9" operator="lessThan">
      <formula>-0.02</formula>
    </cfRule>
    <cfRule type="cellIs" dxfId="50" priority="10" operator="greaterThan">
      <formula>0.02</formula>
    </cfRule>
  </conditionalFormatting>
  <conditionalFormatting sqref="H187">
    <cfRule type="cellIs" dxfId="49" priority="3" operator="lessThan">
      <formula>-0.02</formula>
    </cfRule>
    <cfRule type="cellIs" dxfId="48" priority="4" operator="greaterThan">
      <formula>0.02</formula>
    </cfRule>
  </conditionalFormatting>
  <conditionalFormatting sqref="H190">
    <cfRule type="cellIs" dxfId="47" priority="1" operator="lessThan">
      <formula>-0.02</formula>
    </cfRule>
    <cfRule type="cellIs" dxfId="46" priority="2" operator="greaterThan">
      <formula>0.02</formula>
    </cfRule>
  </conditionalFormatting>
  <conditionalFormatting sqref="H208:H212">
    <cfRule type="cellIs" dxfId="45" priority="5" operator="lessThan">
      <formula>-0.02</formula>
    </cfRule>
    <cfRule type="cellIs" dxfId="44" priority="6" operator="greaterThan">
      <formula>0.02</formula>
    </cfRule>
  </conditionalFormatting>
  <conditionalFormatting sqref="J285:J312">
    <cfRule type="cellIs" dxfId="43" priority="7" operator="lessThan">
      <formula>-0.02</formula>
    </cfRule>
    <cfRule type="cellIs" dxfId="42" priority="8" operator="greaterThan">
      <formula>0.02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8B601-885E-47F8-B8C6-D081A35CA502}">
  <dimension ref="A1:R211"/>
  <sheetViews>
    <sheetView topLeftCell="A3" workbookViewId="0">
      <selection activeCell="P3" sqref="P3"/>
    </sheetView>
  </sheetViews>
  <sheetFormatPr defaultRowHeight="14.5" x14ac:dyDescent="0.35"/>
  <sheetData>
    <row r="1" spans="1:18" x14ac:dyDescent="0.35">
      <c r="J1" t="s">
        <v>35</v>
      </c>
      <c r="N1" t="s">
        <v>27</v>
      </c>
      <c r="R1" t="s">
        <v>44</v>
      </c>
    </row>
    <row r="2" spans="1:18" x14ac:dyDescent="0.35">
      <c r="A2" s="22" t="s">
        <v>0</v>
      </c>
      <c r="B2" s="22" t="s">
        <v>11</v>
      </c>
      <c r="C2" t="str">
        <f>'Forshammar-oxydravit'!C1</f>
        <v>Si</v>
      </c>
      <c r="D2" s="23">
        <f>'Forshammar-oxydravit'!D1</f>
        <v>0.99871547866099941</v>
      </c>
      <c r="F2">
        <f>IF(C2="Si",J2,(IF(C2="Al",N2,R2)))</f>
        <v>1.6245000000000001</v>
      </c>
      <c r="H2" s="1">
        <v>0.38900000000000001</v>
      </c>
      <c r="I2" s="1">
        <v>1.6240000000000001</v>
      </c>
      <c r="J2" s="2">
        <f>I2-(H2*LN(D2))</f>
        <v>1.6245000000000001</v>
      </c>
      <c r="L2" s="2">
        <v>0.39</v>
      </c>
      <c r="M2" s="2">
        <v>1.6339999999999999</v>
      </c>
      <c r="N2" s="2">
        <f>M2-(L2*LN(D2))</f>
        <v>1.6345012853470435</v>
      </c>
      <c r="P2" s="1">
        <v>0.35699999999999998</v>
      </c>
      <c r="Q2" s="1">
        <v>1.3720000000000001</v>
      </c>
      <c r="R2" s="2">
        <f>Q2-(P2*LN(D2))</f>
        <v>1.3724588688946016</v>
      </c>
    </row>
    <row r="3" spans="1:18" x14ac:dyDescent="0.35">
      <c r="A3" s="22" t="s">
        <v>0</v>
      </c>
      <c r="B3" s="22" t="s">
        <v>12</v>
      </c>
      <c r="D3" s="23">
        <f>'Forshammar-oxydravit'!D2</f>
        <v>0.95970329941597765</v>
      </c>
      <c r="F3">
        <f>IF(C2="Si",J3,(IF(C3="Al",N3,R3)))</f>
        <v>1.64</v>
      </c>
      <c r="H3" s="1">
        <v>0.38900000000000001</v>
      </c>
      <c r="I3" s="1">
        <v>1.6240000000000001</v>
      </c>
      <c r="J3" s="2">
        <f t="shared" ref="J3:J25" si="0">I3-(H3*LN(D3))</f>
        <v>1.64</v>
      </c>
      <c r="L3" s="2">
        <v>0.39</v>
      </c>
      <c r="M3" s="2">
        <v>1.6339999999999999</v>
      </c>
      <c r="N3" s="2">
        <f t="shared" ref="N3:N25" si="1">M3-(L3*LN(D3))</f>
        <v>1.6500411311053982</v>
      </c>
      <c r="P3" s="1">
        <v>0.35699999999999998</v>
      </c>
      <c r="Q3" s="1">
        <v>1.3720000000000001</v>
      </c>
      <c r="R3" s="2">
        <f t="shared" ref="R3:R25" si="2">Q3-(P3*LN(D3))</f>
        <v>1.3866838046272494</v>
      </c>
    </row>
    <row r="4" spans="1:18" x14ac:dyDescent="0.35">
      <c r="A4" s="22" t="s">
        <v>0</v>
      </c>
      <c r="B4" s="22" t="s">
        <v>13</v>
      </c>
      <c r="D4" s="23">
        <f>'Forshammar-oxydravit'!D3</f>
        <v>1.0459916814346699</v>
      </c>
      <c r="F4">
        <f>IF(C2="Si",J4,(IF(C4="Al",N4,R4)))</f>
        <v>1.6065084543928752</v>
      </c>
      <c r="H4" s="1">
        <v>0.38900000000000001</v>
      </c>
      <c r="I4" s="1">
        <v>1.6240000000000001</v>
      </c>
      <c r="J4" s="2">
        <f t="shared" si="0"/>
        <v>1.6065084543928752</v>
      </c>
      <c r="L4" s="2">
        <v>0.39</v>
      </c>
      <c r="M4" s="2">
        <v>1.6339999999999999</v>
      </c>
      <c r="N4" s="2">
        <f t="shared" si="1"/>
        <v>1.6164634889800031</v>
      </c>
      <c r="P4" s="1">
        <v>0.35699999999999998</v>
      </c>
      <c r="Q4" s="1">
        <v>1.3720000000000001</v>
      </c>
      <c r="R4" s="2">
        <f t="shared" si="2"/>
        <v>1.3559473476047723</v>
      </c>
    </row>
    <row r="5" spans="1:18" x14ac:dyDescent="0.35">
      <c r="A5" s="22" t="s">
        <v>0</v>
      </c>
      <c r="B5" s="22" t="s">
        <v>14</v>
      </c>
      <c r="D5" s="23">
        <f>'Forshammar-oxydravit'!D4</f>
        <v>1.0457455511595801</v>
      </c>
      <c r="F5">
        <f>IF(C2="Si",J5,(IF(C5="Al",N5,R5)))</f>
        <v>1.6066</v>
      </c>
      <c r="H5" s="1">
        <v>0.38900000000000001</v>
      </c>
      <c r="I5" s="1">
        <v>1.6240000000000001</v>
      </c>
      <c r="J5" s="2">
        <f t="shared" si="0"/>
        <v>1.6066</v>
      </c>
      <c r="L5" s="2">
        <v>0.39</v>
      </c>
      <c r="M5" s="2">
        <v>1.6339999999999999</v>
      </c>
      <c r="N5" s="2">
        <f t="shared" si="1"/>
        <v>1.6165552699228789</v>
      </c>
      <c r="P5" s="1">
        <v>0.35699999999999998</v>
      </c>
      <c r="Q5" s="1">
        <v>1.3720000000000001</v>
      </c>
      <c r="R5" s="2">
        <f t="shared" si="2"/>
        <v>1.3560313624678664</v>
      </c>
    </row>
    <row r="6" spans="1:18" x14ac:dyDescent="0.35">
      <c r="A6" s="22" t="s">
        <v>1</v>
      </c>
      <c r="B6" s="22" t="s">
        <v>11</v>
      </c>
      <c r="C6" t="str">
        <f>'Forshammar-oxydravit'!C5</f>
        <v>Si</v>
      </c>
      <c r="D6" s="23">
        <f>'Forshammar-oxydravit'!D5</f>
        <v>0.99871547866099941</v>
      </c>
      <c r="F6">
        <f>IF(C$6="Si",J6,(IF(C6="Al",N6,R6)))</f>
        <v>1.6245000000000001</v>
      </c>
      <c r="H6" s="1">
        <v>0.38900000000000001</v>
      </c>
      <c r="I6" s="1">
        <v>1.6240000000000001</v>
      </c>
      <c r="J6" s="2">
        <f t="shared" si="0"/>
        <v>1.6245000000000001</v>
      </c>
      <c r="L6" s="2">
        <v>0.39</v>
      </c>
      <c r="M6" s="2">
        <v>1.6339999999999999</v>
      </c>
      <c r="N6" s="2">
        <f t="shared" si="1"/>
        <v>1.6345012853470435</v>
      </c>
      <c r="P6" s="1">
        <v>0.35699999999999998</v>
      </c>
      <c r="Q6" s="1">
        <v>1.3720000000000001</v>
      </c>
      <c r="R6" s="2">
        <f t="shared" si="2"/>
        <v>1.3724588688946016</v>
      </c>
    </row>
    <row r="7" spans="1:18" x14ac:dyDescent="0.35">
      <c r="A7" s="22" t="s">
        <v>1</v>
      </c>
      <c r="B7" s="22" t="s">
        <v>12</v>
      </c>
      <c r="D7" s="23">
        <f>'Forshammar-oxydravit'!D6</f>
        <v>0.95970329941597765</v>
      </c>
      <c r="F7">
        <f>IF(C$6="Si",J7,(IF(C7="Al",N7,R7)))</f>
        <v>1.64</v>
      </c>
      <c r="H7" s="1">
        <v>0.38900000000000001</v>
      </c>
      <c r="I7" s="1">
        <v>1.6240000000000001</v>
      </c>
      <c r="J7" s="2">
        <f t="shared" si="0"/>
        <v>1.64</v>
      </c>
      <c r="L7" s="2">
        <v>0.39</v>
      </c>
      <c r="M7" s="2">
        <v>1.6339999999999999</v>
      </c>
      <c r="N7" s="2">
        <f t="shared" si="1"/>
        <v>1.6500411311053982</v>
      </c>
      <c r="P7" s="1">
        <v>0.35699999999999998</v>
      </c>
      <c r="Q7" s="1">
        <v>1.3720000000000001</v>
      </c>
      <c r="R7" s="2">
        <f t="shared" si="2"/>
        <v>1.3866838046272494</v>
      </c>
    </row>
    <row r="8" spans="1:18" x14ac:dyDescent="0.35">
      <c r="A8" s="22" t="s">
        <v>1</v>
      </c>
      <c r="B8" s="22" t="s">
        <v>13</v>
      </c>
      <c r="D8" s="23">
        <f>'Forshammar-oxydravit'!D7</f>
        <v>1.0459916814346699</v>
      </c>
      <c r="F8">
        <f>IF(C$6="Si",J8,(IF(C8="Al",N8,R8)))</f>
        <v>1.6065084543928752</v>
      </c>
      <c r="H8" s="1">
        <v>0.38900000000000001</v>
      </c>
      <c r="I8" s="1">
        <v>1.6240000000000001</v>
      </c>
      <c r="J8" s="2">
        <f t="shared" si="0"/>
        <v>1.6065084543928752</v>
      </c>
      <c r="L8" s="2">
        <v>0.39</v>
      </c>
      <c r="M8" s="2">
        <v>1.6339999999999999</v>
      </c>
      <c r="N8" s="2">
        <f t="shared" si="1"/>
        <v>1.6164634889800031</v>
      </c>
      <c r="P8" s="1">
        <v>0.35699999999999998</v>
      </c>
      <c r="Q8" s="1">
        <v>1.3720000000000001</v>
      </c>
      <c r="R8" s="2">
        <f t="shared" si="2"/>
        <v>1.3559473476047723</v>
      </c>
    </row>
    <row r="9" spans="1:18" x14ac:dyDescent="0.35">
      <c r="A9" s="22" t="s">
        <v>1</v>
      </c>
      <c r="B9" s="22" t="s">
        <v>14</v>
      </c>
      <c r="D9" s="23">
        <f>'Forshammar-oxydravit'!D8</f>
        <v>1.0457455511595801</v>
      </c>
      <c r="F9">
        <f>IF(C$6="Si",J9,(IF(C9="Al",N9,R9)))</f>
        <v>1.6066</v>
      </c>
      <c r="H9" s="1">
        <v>0.38900000000000001</v>
      </c>
      <c r="I9" s="1">
        <v>1.6240000000000001</v>
      </c>
      <c r="J9" s="2">
        <f t="shared" si="0"/>
        <v>1.6066</v>
      </c>
      <c r="L9" s="2">
        <v>0.39</v>
      </c>
      <c r="M9" s="2">
        <v>1.6339999999999999</v>
      </c>
      <c r="N9" s="2">
        <f t="shared" si="1"/>
        <v>1.6165552699228789</v>
      </c>
      <c r="P9" s="1">
        <v>0.35699999999999998</v>
      </c>
      <c r="Q9" s="1">
        <v>1.3720000000000001</v>
      </c>
      <c r="R9" s="2">
        <f t="shared" si="2"/>
        <v>1.3560313624678664</v>
      </c>
    </row>
    <row r="10" spans="1:18" x14ac:dyDescent="0.35">
      <c r="A10" s="22" t="s">
        <v>2</v>
      </c>
      <c r="B10" s="22" t="s">
        <v>11</v>
      </c>
      <c r="C10" t="str">
        <f>'Forshammar-oxydravit'!C9</f>
        <v>Si</v>
      </c>
      <c r="D10" s="23">
        <f>'Forshammar-oxydravit'!D9</f>
        <v>0.99871547866099941</v>
      </c>
      <c r="F10">
        <f>IF(C$10="Si",J10,(IF(C10="Al",N10,R10)))</f>
        <v>1.6245000000000001</v>
      </c>
      <c r="H10" s="1">
        <v>0.38900000000000001</v>
      </c>
      <c r="I10" s="1">
        <v>1.6240000000000001</v>
      </c>
      <c r="J10" s="2">
        <f t="shared" si="0"/>
        <v>1.6245000000000001</v>
      </c>
      <c r="L10" s="2">
        <v>0.39</v>
      </c>
      <c r="M10" s="2">
        <v>1.6339999999999999</v>
      </c>
      <c r="N10" s="2">
        <f t="shared" si="1"/>
        <v>1.6345012853470435</v>
      </c>
      <c r="P10" s="1">
        <v>0.35699999999999998</v>
      </c>
      <c r="Q10" s="1">
        <v>1.3720000000000001</v>
      </c>
      <c r="R10" s="2">
        <f t="shared" si="2"/>
        <v>1.3724588688946016</v>
      </c>
    </row>
    <row r="11" spans="1:18" x14ac:dyDescent="0.35">
      <c r="A11" s="22" t="s">
        <v>2</v>
      </c>
      <c r="B11" s="22" t="s">
        <v>12</v>
      </c>
      <c r="D11" s="23">
        <f>'Forshammar-oxydravit'!D10</f>
        <v>0.95970329941597765</v>
      </c>
      <c r="F11">
        <f>IF(C$10="Si",J11,(IF(C11="Al",N11,R11)))</f>
        <v>1.64</v>
      </c>
      <c r="H11" s="1">
        <v>0.38900000000000001</v>
      </c>
      <c r="I11" s="1">
        <v>1.6240000000000001</v>
      </c>
      <c r="J11" s="2">
        <f t="shared" si="0"/>
        <v>1.64</v>
      </c>
      <c r="L11" s="2">
        <v>0.39</v>
      </c>
      <c r="M11" s="2">
        <v>1.6339999999999999</v>
      </c>
      <c r="N11" s="2">
        <f t="shared" si="1"/>
        <v>1.6500411311053982</v>
      </c>
      <c r="P11" s="1">
        <v>0.35699999999999998</v>
      </c>
      <c r="Q11" s="1">
        <v>1.3720000000000001</v>
      </c>
      <c r="R11" s="2">
        <f t="shared" si="2"/>
        <v>1.3866838046272494</v>
      </c>
    </row>
    <row r="12" spans="1:18" x14ac:dyDescent="0.35">
      <c r="A12" s="22" t="s">
        <v>2</v>
      </c>
      <c r="B12" s="22" t="s">
        <v>13</v>
      </c>
      <c r="D12" s="23">
        <f>'Forshammar-oxydravit'!D11</f>
        <v>1.0459916814346699</v>
      </c>
      <c r="F12">
        <f>IF(C$10="Si",J12,(IF(C12="Al",N12,R12)))</f>
        <v>1.6065084543928752</v>
      </c>
      <c r="H12" s="1">
        <v>0.38900000000000001</v>
      </c>
      <c r="I12" s="1">
        <v>1.6240000000000001</v>
      </c>
      <c r="J12" s="2">
        <f t="shared" si="0"/>
        <v>1.6065084543928752</v>
      </c>
      <c r="L12" s="2">
        <v>0.39</v>
      </c>
      <c r="M12" s="2">
        <v>1.6339999999999999</v>
      </c>
      <c r="N12" s="2">
        <f t="shared" si="1"/>
        <v>1.6164634889800031</v>
      </c>
      <c r="P12" s="1">
        <v>0.35699999999999998</v>
      </c>
      <c r="Q12" s="1">
        <v>1.3720000000000001</v>
      </c>
      <c r="R12" s="2">
        <f t="shared" si="2"/>
        <v>1.3559473476047723</v>
      </c>
    </row>
    <row r="13" spans="1:18" x14ac:dyDescent="0.35">
      <c r="A13" s="22" t="s">
        <v>2</v>
      </c>
      <c r="B13" s="22" t="s">
        <v>14</v>
      </c>
      <c r="D13" s="23">
        <f>'Forshammar-oxydravit'!D12</f>
        <v>1.0457455511595801</v>
      </c>
      <c r="F13">
        <f>IF(C$10="Si",J13,(IF(C13="Al",N13,R13)))</f>
        <v>1.6066</v>
      </c>
      <c r="H13" s="1">
        <v>0.38900000000000001</v>
      </c>
      <c r="I13" s="1">
        <v>1.6240000000000001</v>
      </c>
      <c r="J13" s="2">
        <f t="shared" si="0"/>
        <v>1.6066</v>
      </c>
      <c r="L13" s="2">
        <v>0.39</v>
      </c>
      <c r="M13" s="2">
        <v>1.6339999999999999</v>
      </c>
      <c r="N13" s="2">
        <f t="shared" si="1"/>
        <v>1.6165552699228789</v>
      </c>
      <c r="P13" s="1">
        <v>0.35699999999999998</v>
      </c>
      <c r="Q13" s="1">
        <v>1.3720000000000001</v>
      </c>
      <c r="R13" s="2">
        <f t="shared" si="2"/>
        <v>1.3560313624678664</v>
      </c>
    </row>
    <row r="14" spans="1:18" x14ac:dyDescent="0.35">
      <c r="A14" s="22" t="s">
        <v>3</v>
      </c>
      <c r="B14" s="22" t="s">
        <v>11</v>
      </c>
      <c r="C14" t="str">
        <f>'Forshammar-oxydravit'!C13</f>
        <v>Si</v>
      </c>
      <c r="D14" s="23">
        <f>'Forshammar-oxydravit'!D13</f>
        <v>0.99871547866099941</v>
      </c>
      <c r="F14">
        <f>IF(C$14="Si",J14,(IF(C14="Al",N14,R14)))</f>
        <v>1.6245000000000001</v>
      </c>
      <c r="H14" s="1">
        <v>0.38900000000000001</v>
      </c>
      <c r="I14" s="1">
        <v>1.6240000000000001</v>
      </c>
      <c r="J14" s="2">
        <f t="shared" si="0"/>
        <v>1.6245000000000001</v>
      </c>
      <c r="L14" s="2">
        <v>0.39</v>
      </c>
      <c r="M14" s="2">
        <v>1.6339999999999999</v>
      </c>
      <c r="N14" s="2">
        <f t="shared" si="1"/>
        <v>1.6345012853470435</v>
      </c>
      <c r="P14" s="1">
        <v>0.35699999999999998</v>
      </c>
      <c r="Q14" s="1">
        <v>1.3720000000000001</v>
      </c>
      <c r="R14" s="2">
        <f t="shared" si="2"/>
        <v>1.3724588688946016</v>
      </c>
    </row>
    <row r="15" spans="1:18" x14ac:dyDescent="0.35">
      <c r="A15" s="22" t="s">
        <v>3</v>
      </c>
      <c r="B15" s="22" t="s">
        <v>12</v>
      </c>
      <c r="D15" s="23">
        <f>'Forshammar-oxydravit'!D14</f>
        <v>0.95970329941597765</v>
      </c>
      <c r="F15">
        <f>IF(C$14="Si",J15,(IF(C15="Al",N15,R15)))</f>
        <v>1.64</v>
      </c>
      <c r="H15" s="1">
        <v>0.38900000000000001</v>
      </c>
      <c r="I15" s="1">
        <v>1.6240000000000001</v>
      </c>
      <c r="J15" s="2">
        <f t="shared" si="0"/>
        <v>1.64</v>
      </c>
      <c r="L15" s="2">
        <v>0.39</v>
      </c>
      <c r="M15" s="2">
        <v>1.6339999999999999</v>
      </c>
      <c r="N15" s="2">
        <f t="shared" si="1"/>
        <v>1.6500411311053982</v>
      </c>
      <c r="P15" s="1">
        <v>0.35699999999999998</v>
      </c>
      <c r="Q15" s="1">
        <v>1.3720000000000001</v>
      </c>
      <c r="R15" s="2">
        <f t="shared" si="2"/>
        <v>1.3866838046272494</v>
      </c>
    </row>
    <row r="16" spans="1:18" x14ac:dyDescent="0.35">
      <c r="A16" s="22" t="s">
        <v>3</v>
      </c>
      <c r="B16" s="22" t="s">
        <v>13</v>
      </c>
      <c r="D16" s="23">
        <f>'Forshammar-oxydravit'!D15</f>
        <v>1.0459916814346699</v>
      </c>
      <c r="F16">
        <f>IF(C$14="Si",J16,(IF(C16="Al",N16,R16)))</f>
        <v>1.6065084543928752</v>
      </c>
      <c r="H16" s="1">
        <v>0.38900000000000001</v>
      </c>
      <c r="I16" s="1">
        <v>1.6240000000000001</v>
      </c>
      <c r="J16" s="2">
        <f t="shared" si="0"/>
        <v>1.6065084543928752</v>
      </c>
      <c r="L16" s="2">
        <v>0.39</v>
      </c>
      <c r="M16" s="2">
        <v>1.6339999999999999</v>
      </c>
      <c r="N16" s="2">
        <f t="shared" si="1"/>
        <v>1.6164634889800031</v>
      </c>
      <c r="P16" s="1">
        <v>0.35699999999999998</v>
      </c>
      <c r="Q16" s="1">
        <v>1.3720000000000001</v>
      </c>
      <c r="R16" s="2">
        <f t="shared" si="2"/>
        <v>1.3559473476047723</v>
      </c>
    </row>
    <row r="17" spans="1:18" x14ac:dyDescent="0.35">
      <c r="A17" s="22" t="s">
        <v>3</v>
      </c>
      <c r="B17" s="22" t="s">
        <v>14</v>
      </c>
      <c r="D17" s="23">
        <f>'Forshammar-oxydravit'!D16</f>
        <v>1.0457455511595801</v>
      </c>
      <c r="F17">
        <f>IF(C$14="Si",J17,(IF(C17="Al",N17,R17)))</f>
        <v>1.6066</v>
      </c>
      <c r="H17" s="1">
        <v>0.38900000000000001</v>
      </c>
      <c r="I17" s="1">
        <v>1.6240000000000001</v>
      </c>
      <c r="J17" s="2">
        <f t="shared" si="0"/>
        <v>1.6066</v>
      </c>
      <c r="L17" s="2">
        <v>0.39</v>
      </c>
      <c r="M17" s="2">
        <v>1.6339999999999999</v>
      </c>
      <c r="N17" s="2">
        <f t="shared" si="1"/>
        <v>1.6165552699228789</v>
      </c>
      <c r="P17" s="1">
        <v>0.35699999999999998</v>
      </c>
      <c r="Q17" s="1">
        <v>1.3720000000000001</v>
      </c>
      <c r="R17" s="2">
        <f t="shared" si="2"/>
        <v>1.3560313624678664</v>
      </c>
    </row>
    <row r="18" spans="1:18" x14ac:dyDescent="0.35">
      <c r="A18" s="22" t="s">
        <v>4</v>
      </c>
      <c r="B18" s="22" t="s">
        <v>11</v>
      </c>
      <c r="C18" t="str">
        <f>'Forshammar-oxydravit'!C17</f>
        <v>Si</v>
      </c>
      <c r="D18" s="23">
        <f>'Forshammar-oxydravit'!D17</f>
        <v>0.99871547866099941</v>
      </c>
      <c r="F18">
        <f>IF(C$18="Si",J18,(IF(C18="Al",N18,R18)))</f>
        <v>1.6245000000000001</v>
      </c>
      <c r="H18" s="1">
        <v>0.38900000000000001</v>
      </c>
      <c r="I18" s="1">
        <v>1.6240000000000001</v>
      </c>
      <c r="J18" s="2">
        <f t="shared" si="0"/>
        <v>1.6245000000000001</v>
      </c>
      <c r="L18" s="2">
        <v>0.39</v>
      </c>
      <c r="M18" s="2">
        <v>1.6339999999999999</v>
      </c>
      <c r="N18" s="2">
        <f t="shared" si="1"/>
        <v>1.6345012853470435</v>
      </c>
      <c r="P18" s="1">
        <v>0.35699999999999998</v>
      </c>
      <c r="Q18" s="1">
        <v>1.3720000000000001</v>
      </c>
      <c r="R18" s="2">
        <f t="shared" si="2"/>
        <v>1.3724588688946016</v>
      </c>
    </row>
    <row r="19" spans="1:18" x14ac:dyDescent="0.35">
      <c r="A19" s="22" t="s">
        <v>4</v>
      </c>
      <c r="B19" s="22" t="s">
        <v>12</v>
      </c>
      <c r="D19" s="23">
        <f>'Forshammar-oxydravit'!D18</f>
        <v>0.95970329941597765</v>
      </c>
      <c r="F19">
        <f>IF(C$18="Si",J19,(IF(C19="Al",N19,R19)))</f>
        <v>1.64</v>
      </c>
      <c r="H19" s="1">
        <v>0.38900000000000001</v>
      </c>
      <c r="I19" s="1">
        <v>1.6240000000000001</v>
      </c>
      <c r="J19" s="2">
        <f t="shared" si="0"/>
        <v>1.64</v>
      </c>
      <c r="L19" s="2">
        <v>0.39</v>
      </c>
      <c r="M19" s="2">
        <v>1.6339999999999999</v>
      </c>
      <c r="N19" s="2">
        <f t="shared" si="1"/>
        <v>1.6500411311053982</v>
      </c>
      <c r="P19" s="1">
        <v>0.35699999999999998</v>
      </c>
      <c r="Q19" s="1">
        <v>1.3720000000000001</v>
      </c>
      <c r="R19" s="2">
        <f t="shared" si="2"/>
        <v>1.3866838046272494</v>
      </c>
    </row>
    <row r="20" spans="1:18" x14ac:dyDescent="0.35">
      <c r="A20" s="22" t="s">
        <v>4</v>
      </c>
      <c r="B20" s="22" t="s">
        <v>13</v>
      </c>
      <c r="D20" s="23">
        <f>'Forshammar-oxydravit'!D19</f>
        <v>1.0459916814346699</v>
      </c>
      <c r="F20">
        <f>IF(C$18="Si",J20,(IF(C20="Al",N20,R20)))</f>
        <v>1.6065084543928752</v>
      </c>
      <c r="H20" s="1">
        <v>0.38900000000000001</v>
      </c>
      <c r="I20" s="1">
        <v>1.6240000000000001</v>
      </c>
      <c r="J20" s="2">
        <f t="shared" si="0"/>
        <v>1.6065084543928752</v>
      </c>
      <c r="L20" s="2">
        <v>0.39</v>
      </c>
      <c r="M20" s="2">
        <v>1.6339999999999999</v>
      </c>
      <c r="N20" s="2">
        <f t="shared" si="1"/>
        <v>1.6164634889800031</v>
      </c>
      <c r="P20" s="1">
        <v>0.35699999999999998</v>
      </c>
      <c r="Q20" s="1">
        <v>1.3720000000000001</v>
      </c>
      <c r="R20" s="2">
        <f t="shared" si="2"/>
        <v>1.3559473476047723</v>
      </c>
    </row>
    <row r="21" spans="1:18" x14ac:dyDescent="0.35">
      <c r="A21" s="22" t="s">
        <v>4</v>
      </c>
      <c r="B21" s="22" t="s">
        <v>14</v>
      </c>
      <c r="D21" s="23">
        <f>'Forshammar-oxydravit'!D20</f>
        <v>1.0457455511595801</v>
      </c>
      <c r="F21">
        <f>IF(C$18="Si",J21,(IF(C21="Al",N21,R21)))</f>
        <v>1.6066</v>
      </c>
      <c r="H21" s="1">
        <v>0.38900000000000001</v>
      </c>
      <c r="I21" s="1">
        <v>1.6240000000000001</v>
      </c>
      <c r="J21" s="2">
        <f t="shared" si="0"/>
        <v>1.6066</v>
      </c>
      <c r="L21" s="2">
        <v>0.39</v>
      </c>
      <c r="M21" s="2">
        <v>1.6339999999999999</v>
      </c>
      <c r="N21" s="2">
        <f t="shared" si="1"/>
        <v>1.6165552699228789</v>
      </c>
      <c r="P21" s="1">
        <v>0.35699999999999998</v>
      </c>
      <c r="Q21" s="1">
        <v>1.3720000000000001</v>
      </c>
      <c r="R21" s="2">
        <f t="shared" si="2"/>
        <v>1.3560313624678664</v>
      </c>
    </row>
    <row r="22" spans="1:18" x14ac:dyDescent="0.35">
      <c r="A22" s="22" t="s">
        <v>5</v>
      </c>
      <c r="B22" s="22" t="s">
        <v>11</v>
      </c>
      <c r="C22" t="str">
        <f>'Forshammar-oxydravit'!C21</f>
        <v>Si</v>
      </c>
      <c r="D22" s="23">
        <f>'Forshammar-oxydravit'!D21</f>
        <v>0.99871547866099941</v>
      </c>
      <c r="F22">
        <f>IF(C$22="Si",J22,(IF(C22="Al",N22,R22)))</f>
        <v>1.6245000000000001</v>
      </c>
      <c r="H22" s="1">
        <v>0.38900000000000001</v>
      </c>
      <c r="I22" s="1">
        <v>1.6240000000000001</v>
      </c>
      <c r="J22" s="2">
        <f t="shared" si="0"/>
        <v>1.6245000000000001</v>
      </c>
      <c r="L22" s="2">
        <v>0.39</v>
      </c>
      <c r="M22" s="2">
        <v>1.6339999999999999</v>
      </c>
      <c r="N22" s="2">
        <f t="shared" si="1"/>
        <v>1.6345012853470435</v>
      </c>
      <c r="P22" s="1">
        <v>0.35699999999999998</v>
      </c>
      <c r="Q22" s="1">
        <v>1.3720000000000001</v>
      </c>
      <c r="R22" s="2">
        <f t="shared" si="2"/>
        <v>1.3724588688946016</v>
      </c>
    </row>
    <row r="23" spans="1:18" x14ac:dyDescent="0.35">
      <c r="A23" s="22" t="s">
        <v>5</v>
      </c>
      <c r="B23" s="22" t="s">
        <v>12</v>
      </c>
      <c r="D23" s="23">
        <f>'Forshammar-oxydravit'!D22</f>
        <v>0.95970329941597765</v>
      </c>
      <c r="F23">
        <f>IF(C$22="Si",J23,(IF(C23="Al",N23,R23)))</f>
        <v>1.64</v>
      </c>
      <c r="H23" s="1">
        <v>0.38900000000000001</v>
      </c>
      <c r="I23" s="1">
        <v>1.6240000000000001</v>
      </c>
      <c r="J23" s="2">
        <f t="shared" si="0"/>
        <v>1.64</v>
      </c>
      <c r="L23" s="2">
        <v>0.39</v>
      </c>
      <c r="M23" s="2">
        <v>1.6339999999999999</v>
      </c>
      <c r="N23" s="2">
        <f t="shared" si="1"/>
        <v>1.6500411311053982</v>
      </c>
      <c r="P23" s="1">
        <v>0.35699999999999998</v>
      </c>
      <c r="Q23" s="1">
        <v>1.3720000000000001</v>
      </c>
      <c r="R23" s="2">
        <f t="shared" si="2"/>
        <v>1.3866838046272494</v>
      </c>
    </row>
    <row r="24" spans="1:18" x14ac:dyDescent="0.35">
      <c r="A24" s="22" t="s">
        <v>5</v>
      </c>
      <c r="B24" s="22" t="s">
        <v>13</v>
      </c>
      <c r="D24" s="23">
        <f>'Forshammar-oxydravit'!D23</f>
        <v>1.0459916814346699</v>
      </c>
      <c r="F24">
        <f>IF(C$22="Si",J24,(IF(C24="Al",N24,R24)))</f>
        <v>1.6065084543928752</v>
      </c>
      <c r="H24" s="1">
        <v>0.38900000000000001</v>
      </c>
      <c r="I24" s="1">
        <v>1.6240000000000001</v>
      </c>
      <c r="J24" s="2">
        <f t="shared" si="0"/>
        <v>1.6065084543928752</v>
      </c>
      <c r="L24" s="2">
        <v>0.39</v>
      </c>
      <c r="M24" s="2">
        <v>1.6339999999999999</v>
      </c>
      <c r="N24" s="2">
        <f t="shared" si="1"/>
        <v>1.6164634889800031</v>
      </c>
      <c r="P24" s="1">
        <v>0.35699999999999998</v>
      </c>
      <c r="Q24" s="1">
        <v>1.3720000000000001</v>
      </c>
      <c r="R24" s="2">
        <f t="shared" si="2"/>
        <v>1.3559473476047723</v>
      </c>
    </row>
    <row r="25" spans="1:18" x14ac:dyDescent="0.35">
      <c r="A25" s="22" t="s">
        <v>5</v>
      </c>
      <c r="B25" s="22" t="s">
        <v>14</v>
      </c>
      <c r="D25" s="23">
        <f>'Forshammar-oxydravit'!D24</f>
        <v>1.0457455511595801</v>
      </c>
      <c r="F25">
        <f>IF(C$22="Si",J25,(IF(C25="Al",N25,R25)))</f>
        <v>1.6066</v>
      </c>
      <c r="H25" s="1">
        <v>0.38900000000000001</v>
      </c>
      <c r="I25" s="1">
        <v>1.6240000000000001</v>
      </c>
      <c r="J25" s="2">
        <f t="shared" si="0"/>
        <v>1.6066</v>
      </c>
      <c r="L25" s="2">
        <v>0.39</v>
      </c>
      <c r="M25" s="2">
        <v>1.6339999999999999</v>
      </c>
      <c r="N25" s="2">
        <f t="shared" si="1"/>
        <v>1.6165552699228789</v>
      </c>
      <c r="P25" s="1">
        <v>0.35699999999999998</v>
      </c>
      <c r="Q25" s="1">
        <v>1.3720000000000001</v>
      </c>
      <c r="R25" s="2">
        <f t="shared" si="2"/>
        <v>1.3560313624678664</v>
      </c>
    </row>
    <row r="26" spans="1:18" x14ac:dyDescent="0.35">
      <c r="A26" s="22"/>
      <c r="B26" s="22"/>
      <c r="D26" s="23"/>
      <c r="J26" t="s">
        <v>44</v>
      </c>
    </row>
    <row r="27" spans="1:18" x14ac:dyDescent="0.35">
      <c r="A27" s="1" t="s">
        <v>30</v>
      </c>
      <c r="B27" s="1" t="s">
        <v>10</v>
      </c>
      <c r="C27" t="str">
        <f>'Forshammar-oxydravit'!C25</f>
        <v>B</v>
      </c>
      <c r="D27" s="23">
        <f>'Forshammar-oxydravit'!D25</f>
        <v>1.0199487502095992</v>
      </c>
      <c r="F27">
        <f>J27</f>
        <v>1.3649483999325513</v>
      </c>
      <c r="H27" s="1">
        <v>0.35699999999999998</v>
      </c>
      <c r="I27" s="1">
        <v>1.3720000000000001</v>
      </c>
      <c r="J27" s="2">
        <f>I27-(H27*LN(D27))</f>
        <v>1.3649483999325513</v>
      </c>
    </row>
    <row r="28" spans="1:18" x14ac:dyDescent="0.35">
      <c r="A28" s="1" t="s">
        <v>30</v>
      </c>
      <c r="B28" s="1" t="s">
        <v>31</v>
      </c>
      <c r="D28" s="23">
        <f>'Forshammar-oxydravit'!D26</f>
        <v>0.97866231206463161</v>
      </c>
      <c r="F28">
        <f t="shared" ref="F28:F44" si="3">J28</f>
        <v>1.3796999999999999</v>
      </c>
      <c r="H28" s="1">
        <v>0.35699999999999998</v>
      </c>
      <c r="I28" s="1">
        <v>1.3720000000000001</v>
      </c>
      <c r="J28" s="2">
        <f t="shared" ref="J28:J44" si="4">I28-(H28*LN(D28))</f>
        <v>1.3796999999999999</v>
      </c>
    </row>
    <row r="29" spans="1:18" x14ac:dyDescent="0.35">
      <c r="A29" s="1" t="s">
        <v>30</v>
      </c>
      <c r="B29" s="1" t="s">
        <v>31</v>
      </c>
      <c r="D29" s="23">
        <f>'Forshammar-oxydravit'!D27</f>
        <v>0.97866231206463161</v>
      </c>
      <c r="F29">
        <f t="shared" si="3"/>
        <v>1.3796999999999999</v>
      </c>
      <c r="H29" s="1">
        <v>0.35699999999999998</v>
      </c>
      <c r="I29" s="1">
        <v>1.3720000000000001</v>
      </c>
      <c r="J29" s="2">
        <f t="shared" si="4"/>
        <v>1.3796999999999999</v>
      </c>
    </row>
    <row r="30" spans="1:18" x14ac:dyDescent="0.35">
      <c r="A30" s="1" t="s">
        <v>47</v>
      </c>
      <c r="B30" s="1" t="s">
        <v>10</v>
      </c>
      <c r="C30" t="str">
        <f>'Forshammar-oxydravit'!C28</f>
        <v>B</v>
      </c>
      <c r="D30" s="23">
        <f>'Forshammar-oxydravit'!D28</f>
        <v>1.0199487502095992</v>
      </c>
      <c r="F30">
        <f t="shared" si="3"/>
        <v>1.3649483999325513</v>
      </c>
      <c r="H30" s="1">
        <v>0.35699999999999998</v>
      </c>
      <c r="I30" s="1">
        <v>1.3720000000000001</v>
      </c>
      <c r="J30" s="2">
        <f t="shared" si="4"/>
        <v>1.3649483999325513</v>
      </c>
    </row>
    <row r="31" spans="1:18" x14ac:dyDescent="0.35">
      <c r="A31" s="1" t="s">
        <v>47</v>
      </c>
      <c r="B31" s="1" t="s">
        <v>31</v>
      </c>
      <c r="D31" s="23">
        <f>'Forshammar-oxydravit'!D29</f>
        <v>0.97866231206463161</v>
      </c>
      <c r="F31">
        <f t="shared" si="3"/>
        <v>1.3796999999999999</v>
      </c>
      <c r="H31" s="1">
        <v>0.35699999999999998</v>
      </c>
      <c r="I31" s="1">
        <v>1.3720000000000001</v>
      </c>
      <c r="J31" s="2">
        <f t="shared" si="4"/>
        <v>1.3796999999999999</v>
      </c>
    </row>
    <row r="32" spans="1:18" x14ac:dyDescent="0.35">
      <c r="A32" s="1" t="s">
        <v>47</v>
      </c>
      <c r="B32" s="1" t="s">
        <v>31</v>
      </c>
      <c r="D32" s="23">
        <f>'Forshammar-oxydravit'!D30</f>
        <v>0.97866231206463161</v>
      </c>
      <c r="F32">
        <f t="shared" si="3"/>
        <v>1.3796999999999999</v>
      </c>
      <c r="H32" s="1">
        <v>0.35699999999999998</v>
      </c>
      <c r="I32" s="1">
        <v>1.3720000000000001</v>
      </c>
      <c r="J32" s="2">
        <f t="shared" si="4"/>
        <v>1.3796999999999999</v>
      </c>
    </row>
    <row r="33" spans="1:14" x14ac:dyDescent="0.35">
      <c r="A33" s="1" t="s">
        <v>52</v>
      </c>
      <c r="B33" s="1" t="s">
        <v>10</v>
      </c>
      <c r="C33" t="str">
        <f>'Forshammar-oxydravit'!C31</f>
        <v>B</v>
      </c>
      <c r="D33" s="23">
        <f>'Forshammar-oxydravit'!D31</f>
        <v>1.0199487502095992</v>
      </c>
      <c r="F33">
        <f t="shared" si="3"/>
        <v>1.3649483999325513</v>
      </c>
      <c r="H33" s="1">
        <v>0.35699999999999998</v>
      </c>
      <c r="I33" s="1">
        <v>1.3720000000000001</v>
      </c>
      <c r="J33" s="2">
        <f t="shared" si="4"/>
        <v>1.3649483999325513</v>
      </c>
    </row>
    <row r="34" spans="1:14" x14ac:dyDescent="0.35">
      <c r="A34" s="1" t="s">
        <v>52</v>
      </c>
      <c r="B34" s="1" t="s">
        <v>31</v>
      </c>
      <c r="D34" s="23">
        <f>'Forshammar-oxydravit'!D32</f>
        <v>0.97866231206463161</v>
      </c>
      <c r="F34">
        <f t="shared" si="3"/>
        <v>1.3796999999999999</v>
      </c>
      <c r="H34" s="1">
        <v>0.35699999999999998</v>
      </c>
      <c r="I34" s="1">
        <v>1.3720000000000001</v>
      </c>
      <c r="J34" s="2">
        <f t="shared" si="4"/>
        <v>1.3796999999999999</v>
      </c>
    </row>
    <row r="35" spans="1:14" x14ac:dyDescent="0.35">
      <c r="A35" s="1" t="s">
        <v>52</v>
      </c>
      <c r="B35" s="1" t="s">
        <v>31</v>
      </c>
      <c r="D35" s="23">
        <f>'Forshammar-oxydravit'!D33</f>
        <v>0.97866231206463161</v>
      </c>
      <c r="F35">
        <f t="shared" si="3"/>
        <v>1.3796999999999999</v>
      </c>
      <c r="H35" s="1">
        <v>0.35699999999999998</v>
      </c>
      <c r="I35" s="1">
        <v>1.3720000000000001</v>
      </c>
      <c r="J35" s="2">
        <f t="shared" si="4"/>
        <v>1.3796999999999999</v>
      </c>
    </row>
    <row r="36" spans="1:14" x14ac:dyDescent="0.35">
      <c r="A36" s="1" t="s">
        <v>74</v>
      </c>
      <c r="B36" s="1" t="s">
        <v>10</v>
      </c>
      <c r="C36" t="str">
        <f>'Forshammar-oxydravit'!C34</f>
        <v>B</v>
      </c>
      <c r="D36" s="23">
        <f>'Forshammar-oxydravit'!D34</f>
        <v>1.0199487502095992</v>
      </c>
      <c r="F36">
        <f t="shared" si="3"/>
        <v>1.3649483999325513</v>
      </c>
      <c r="H36" s="1">
        <v>0.35699999999999998</v>
      </c>
      <c r="I36" s="1">
        <v>1.3720000000000001</v>
      </c>
      <c r="J36" s="2">
        <f t="shared" si="4"/>
        <v>1.3649483999325513</v>
      </c>
    </row>
    <row r="37" spans="1:14" x14ac:dyDescent="0.35">
      <c r="A37" s="1" t="s">
        <v>74</v>
      </c>
      <c r="B37" s="1" t="s">
        <v>31</v>
      </c>
      <c r="D37" s="23">
        <f>'Forshammar-oxydravit'!D35</f>
        <v>0.97866231206463161</v>
      </c>
      <c r="F37">
        <f t="shared" si="3"/>
        <v>1.3796999999999999</v>
      </c>
      <c r="H37" s="1">
        <v>0.35699999999999998</v>
      </c>
      <c r="I37" s="1">
        <v>1.3720000000000001</v>
      </c>
      <c r="J37" s="2">
        <f t="shared" si="4"/>
        <v>1.3796999999999999</v>
      </c>
    </row>
    <row r="38" spans="1:14" x14ac:dyDescent="0.35">
      <c r="A38" s="1" t="s">
        <v>74</v>
      </c>
      <c r="B38" s="1" t="s">
        <v>31</v>
      </c>
      <c r="D38" s="23">
        <f>'Forshammar-oxydravit'!D36</f>
        <v>0.97866231206463161</v>
      </c>
      <c r="F38">
        <f t="shared" si="3"/>
        <v>1.3796999999999999</v>
      </c>
      <c r="H38" s="1">
        <v>0.35699999999999998</v>
      </c>
      <c r="I38" s="1">
        <v>1.3720000000000001</v>
      </c>
      <c r="J38" s="2">
        <f t="shared" si="4"/>
        <v>1.3796999999999999</v>
      </c>
    </row>
    <row r="39" spans="1:14" x14ac:dyDescent="0.35">
      <c r="A39" s="1" t="s">
        <v>75</v>
      </c>
      <c r="B39" s="1" t="s">
        <v>10</v>
      </c>
      <c r="C39" t="str">
        <f>'Forshammar-oxydravit'!C37</f>
        <v>B</v>
      </c>
      <c r="D39" s="23">
        <f>'Forshammar-oxydravit'!D37</f>
        <v>1.0199487502095992</v>
      </c>
      <c r="F39">
        <f t="shared" si="3"/>
        <v>1.3649483999325513</v>
      </c>
      <c r="H39" s="1">
        <v>0.35699999999999998</v>
      </c>
      <c r="I39" s="1">
        <v>1.3720000000000001</v>
      </c>
      <c r="J39" s="2">
        <f t="shared" si="4"/>
        <v>1.3649483999325513</v>
      </c>
    </row>
    <row r="40" spans="1:14" x14ac:dyDescent="0.35">
      <c r="A40" s="1" t="s">
        <v>75</v>
      </c>
      <c r="B40" s="1" t="s">
        <v>31</v>
      </c>
      <c r="D40" s="23">
        <f>'Forshammar-oxydravit'!D38</f>
        <v>0.97866231206463161</v>
      </c>
      <c r="F40">
        <f t="shared" si="3"/>
        <v>1.3796999999999999</v>
      </c>
      <c r="H40" s="1">
        <v>0.35699999999999998</v>
      </c>
      <c r="I40" s="1">
        <v>1.3720000000000001</v>
      </c>
      <c r="J40" s="2">
        <f t="shared" si="4"/>
        <v>1.3796999999999999</v>
      </c>
    </row>
    <row r="41" spans="1:14" x14ac:dyDescent="0.35">
      <c r="A41" s="1" t="s">
        <v>75</v>
      </c>
      <c r="B41" s="1" t="s">
        <v>31</v>
      </c>
      <c r="D41" s="23">
        <f>'Forshammar-oxydravit'!D39</f>
        <v>0.97866231206463161</v>
      </c>
      <c r="F41">
        <f t="shared" si="3"/>
        <v>1.3796999999999999</v>
      </c>
      <c r="H41" s="1">
        <v>0.35699999999999998</v>
      </c>
      <c r="I41" s="1">
        <v>1.3720000000000001</v>
      </c>
      <c r="J41" s="2">
        <f t="shared" si="4"/>
        <v>1.3796999999999999</v>
      </c>
    </row>
    <row r="42" spans="1:14" x14ac:dyDescent="0.35">
      <c r="A42" s="1" t="s">
        <v>76</v>
      </c>
      <c r="B42" s="1" t="s">
        <v>10</v>
      </c>
      <c r="C42" t="str">
        <f>'Forshammar-oxydravit'!C40</f>
        <v>B</v>
      </c>
      <c r="D42" s="23">
        <f>'Forshammar-oxydravit'!D40</f>
        <v>1.0199487502095992</v>
      </c>
      <c r="F42">
        <f t="shared" si="3"/>
        <v>1.3649483999325513</v>
      </c>
      <c r="H42" s="1">
        <v>0.35699999999999998</v>
      </c>
      <c r="I42" s="1">
        <v>1.3720000000000001</v>
      </c>
      <c r="J42" s="2">
        <f t="shared" si="4"/>
        <v>1.3649483999325513</v>
      </c>
    </row>
    <row r="43" spans="1:14" x14ac:dyDescent="0.35">
      <c r="A43" s="1" t="s">
        <v>76</v>
      </c>
      <c r="B43" s="1" t="s">
        <v>31</v>
      </c>
      <c r="D43" s="23">
        <f>'Forshammar-oxydravit'!D41</f>
        <v>0.97866231206463161</v>
      </c>
      <c r="F43">
        <f t="shared" si="3"/>
        <v>1.3796999999999999</v>
      </c>
      <c r="H43" s="1">
        <v>0.35699999999999998</v>
      </c>
      <c r="I43" s="1">
        <v>1.3720000000000001</v>
      </c>
      <c r="J43" s="2">
        <f t="shared" si="4"/>
        <v>1.3796999999999999</v>
      </c>
    </row>
    <row r="44" spans="1:14" x14ac:dyDescent="0.35">
      <c r="A44" s="1" t="s">
        <v>76</v>
      </c>
      <c r="B44" s="1" t="s">
        <v>31</v>
      </c>
      <c r="D44" s="23">
        <f>'Forshammar-oxydravit'!D42</f>
        <v>0.97866231206463161</v>
      </c>
      <c r="F44">
        <f t="shared" si="3"/>
        <v>1.3796999999999999</v>
      </c>
      <c r="H44" s="1">
        <v>0.35699999999999998</v>
      </c>
      <c r="I44" s="1">
        <v>1.3720000000000001</v>
      </c>
      <c r="J44" s="2">
        <f t="shared" si="4"/>
        <v>1.3796999999999999</v>
      </c>
    </row>
    <row r="45" spans="1:14" x14ac:dyDescent="0.35">
      <c r="A45" s="1"/>
      <c r="B45" s="1"/>
      <c r="D45" s="23"/>
      <c r="J45" t="s">
        <v>27</v>
      </c>
      <c r="N45" t="s">
        <v>28</v>
      </c>
    </row>
    <row r="46" spans="1:14" x14ac:dyDescent="0.35">
      <c r="A46" s="25" t="s">
        <v>53</v>
      </c>
      <c r="B46" s="25" t="s">
        <v>16</v>
      </c>
      <c r="C46" t="str">
        <f>'Forshammar-oxydravit'!C43</f>
        <v>Al</v>
      </c>
      <c r="D46" s="23">
        <f>'Forshammar-oxydravit'!D43</f>
        <v>0.42821748477161148</v>
      </c>
      <c r="F46">
        <f>IF(C$46="Al",J46,N46)</f>
        <v>1.9647683874836961</v>
      </c>
      <c r="H46" s="2">
        <v>0.39</v>
      </c>
      <c r="I46" s="2">
        <v>1.6339999999999999</v>
      </c>
      <c r="J46" s="2">
        <f>I46-(H46*LN(D46))</f>
        <v>1.9647683874836961</v>
      </c>
      <c r="L46">
        <v>0.443</v>
      </c>
      <c r="M46">
        <v>1.6080000000000001</v>
      </c>
      <c r="N46" s="2">
        <f>M46-(L46*LN(D46))</f>
        <v>1.98371896321866</v>
      </c>
    </row>
    <row r="47" spans="1:14" x14ac:dyDescent="0.35">
      <c r="A47" s="25" t="s">
        <v>53</v>
      </c>
      <c r="B47" s="25" t="s">
        <v>13</v>
      </c>
      <c r="D47" s="23">
        <f>'Forshammar-oxydravit'!D44</f>
        <v>0.55530426073901928</v>
      </c>
      <c r="F47">
        <f t="shared" ref="F47:F51" si="5">IF(C$46="Al",J47,N47)</f>
        <v>1.863413248182662</v>
      </c>
      <c r="H47" s="2">
        <v>0.39</v>
      </c>
      <c r="I47" s="2">
        <v>1.6339999999999999</v>
      </c>
      <c r="J47" s="2">
        <f t="shared" ref="J47:J110" si="6">I47-(H47*LN(D47))</f>
        <v>1.863413248182662</v>
      </c>
      <c r="L47">
        <v>0.443</v>
      </c>
      <c r="M47">
        <v>1.6080000000000001</v>
      </c>
      <c r="N47" s="2">
        <f t="shared" ref="N47:N110" si="7">M47-(L47*LN(D47))</f>
        <v>1.8685899203715879</v>
      </c>
    </row>
    <row r="48" spans="1:14" x14ac:dyDescent="0.35">
      <c r="A48" s="25" t="s">
        <v>53</v>
      </c>
      <c r="B48" s="25" t="s">
        <v>14</v>
      </c>
      <c r="D48" s="23">
        <f>'Forshammar-oxydravit'!D45</f>
        <v>0.53854280279231548</v>
      </c>
      <c r="F48">
        <f t="shared" si="5"/>
        <v>1.8753664371255714</v>
      </c>
      <c r="H48" s="2">
        <v>0.39</v>
      </c>
      <c r="I48" s="2">
        <v>1.6339999999999999</v>
      </c>
      <c r="J48" s="2">
        <f t="shared" si="6"/>
        <v>1.8753664371255714</v>
      </c>
      <c r="L48">
        <v>0.443</v>
      </c>
      <c r="M48">
        <v>1.6080000000000001</v>
      </c>
      <c r="N48" s="2">
        <f t="shared" si="7"/>
        <v>1.8821675170426364</v>
      </c>
    </row>
    <row r="49" spans="1:14" x14ac:dyDescent="0.35">
      <c r="A49" s="25" t="s">
        <v>53</v>
      </c>
      <c r="B49" s="25" t="s">
        <v>48</v>
      </c>
      <c r="D49" s="23">
        <f>'Forshammar-oxydravit'!D46</f>
        <v>0.46874505158163876</v>
      </c>
      <c r="F49">
        <f t="shared" si="5"/>
        <v>1.9295015407678393</v>
      </c>
      <c r="H49" s="2">
        <v>0.39</v>
      </c>
      <c r="I49" s="2">
        <v>1.6339999999999999</v>
      </c>
      <c r="J49" s="2">
        <f t="shared" si="6"/>
        <v>1.9295015407678393</v>
      </c>
      <c r="L49">
        <v>0.443</v>
      </c>
      <c r="M49">
        <v>1.6080000000000001</v>
      </c>
      <c r="N49" s="2">
        <f t="shared" si="7"/>
        <v>1.9436594424619305</v>
      </c>
    </row>
    <row r="50" spans="1:14" x14ac:dyDescent="0.35">
      <c r="A50" s="25" t="s">
        <v>53</v>
      </c>
      <c r="B50" s="25" t="s">
        <v>31</v>
      </c>
      <c r="D50" s="23">
        <f>'Forshammar-oxydravit'!D47</f>
        <v>0.54706713537137552</v>
      </c>
      <c r="F50">
        <f t="shared" si="5"/>
        <v>1.8692416626258987</v>
      </c>
      <c r="H50" s="2">
        <v>0.39</v>
      </c>
      <c r="I50" s="2">
        <v>1.6339999999999999</v>
      </c>
      <c r="J50" s="2">
        <f t="shared" si="6"/>
        <v>1.8692416626258987</v>
      </c>
      <c r="L50">
        <v>0.443</v>
      </c>
      <c r="M50">
        <v>1.6080000000000001</v>
      </c>
      <c r="N50" s="2">
        <f t="shared" si="7"/>
        <v>1.8752104013930082</v>
      </c>
    </row>
    <row r="51" spans="1:14" x14ac:dyDescent="0.35">
      <c r="A51" s="25" t="s">
        <v>53</v>
      </c>
      <c r="B51" s="25" t="s">
        <v>49</v>
      </c>
      <c r="D51" s="23">
        <f>'Forshammar-oxydravit'!D48</f>
        <v>0.50857940615180453</v>
      </c>
      <c r="F51">
        <f t="shared" si="5"/>
        <v>1.8976922280437329</v>
      </c>
      <c r="H51" s="2">
        <v>0.39</v>
      </c>
      <c r="I51" s="2">
        <v>1.6339999999999999</v>
      </c>
      <c r="J51" s="2">
        <f t="shared" si="6"/>
        <v>1.8976922280437329</v>
      </c>
      <c r="L51">
        <v>0.443</v>
      </c>
      <c r="M51">
        <v>1.6080000000000001</v>
      </c>
      <c r="N51" s="2">
        <f t="shared" si="7"/>
        <v>1.9075273257009584</v>
      </c>
    </row>
    <row r="52" spans="1:14" x14ac:dyDescent="0.35">
      <c r="A52" s="25" t="s">
        <v>54</v>
      </c>
      <c r="B52" s="25" t="s">
        <v>16</v>
      </c>
      <c r="C52" t="str">
        <f>'Forshammar-oxydravit'!C49</f>
        <v>Al</v>
      </c>
      <c r="D52" s="23">
        <f>'Forshammar-oxydravit'!D49</f>
        <v>0.42821748477161148</v>
      </c>
      <c r="F52">
        <f t="shared" ref="F52:F57" si="8">IF(C$52="Al",J52,N52)</f>
        <v>1.9647683874836961</v>
      </c>
      <c r="H52" s="2">
        <v>0.39</v>
      </c>
      <c r="I52" s="2">
        <v>1.6339999999999999</v>
      </c>
      <c r="J52" s="2">
        <f t="shared" si="6"/>
        <v>1.9647683874836961</v>
      </c>
      <c r="L52">
        <v>0.443</v>
      </c>
      <c r="M52">
        <v>1.6080000000000001</v>
      </c>
      <c r="N52" s="2">
        <f t="shared" si="7"/>
        <v>1.98371896321866</v>
      </c>
    </row>
    <row r="53" spans="1:14" x14ac:dyDescent="0.35">
      <c r="A53" s="25" t="s">
        <v>54</v>
      </c>
      <c r="B53" s="25" t="s">
        <v>13</v>
      </c>
      <c r="D53" s="23">
        <f>'Forshammar-oxydravit'!D50</f>
        <v>0.55530426073901928</v>
      </c>
      <c r="F53">
        <f t="shared" si="8"/>
        <v>1.863413248182662</v>
      </c>
      <c r="H53" s="2">
        <v>0.39</v>
      </c>
      <c r="I53" s="2">
        <v>1.6339999999999999</v>
      </c>
      <c r="J53" s="2">
        <f t="shared" si="6"/>
        <v>1.863413248182662</v>
      </c>
      <c r="L53">
        <v>0.443</v>
      </c>
      <c r="M53">
        <v>1.6080000000000001</v>
      </c>
      <c r="N53" s="2">
        <f t="shared" si="7"/>
        <v>1.8685899203715879</v>
      </c>
    </row>
    <row r="54" spans="1:14" x14ac:dyDescent="0.35">
      <c r="A54" s="25" t="s">
        <v>54</v>
      </c>
      <c r="B54" s="25" t="s">
        <v>14</v>
      </c>
      <c r="D54" s="23">
        <f>'Forshammar-oxydravit'!D51</f>
        <v>0.53854280279231548</v>
      </c>
      <c r="F54">
        <f t="shared" si="8"/>
        <v>1.8753664371255714</v>
      </c>
      <c r="H54" s="2">
        <v>0.39</v>
      </c>
      <c r="I54" s="2">
        <v>1.6339999999999999</v>
      </c>
      <c r="J54" s="2">
        <f t="shared" si="6"/>
        <v>1.8753664371255714</v>
      </c>
      <c r="L54">
        <v>0.443</v>
      </c>
      <c r="M54">
        <v>1.6080000000000001</v>
      </c>
      <c r="N54" s="2">
        <f t="shared" si="7"/>
        <v>1.8821675170426364</v>
      </c>
    </row>
    <row r="55" spans="1:14" x14ac:dyDescent="0.35">
      <c r="A55" s="25" t="s">
        <v>54</v>
      </c>
      <c r="B55" s="25" t="s">
        <v>48</v>
      </c>
      <c r="D55" s="23">
        <f>'Forshammar-oxydravit'!D52</f>
        <v>0.46874505158163876</v>
      </c>
      <c r="F55">
        <f t="shared" si="8"/>
        <v>1.9295015407678393</v>
      </c>
      <c r="H55" s="2">
        <v>0.39</v>
      </c>
      <c r="I55" s="2">
        <v>1.6339999999999999</v>
      </c>
      <c r="J55" s="2">
        <f t="shared" si="6"/>
        <v>1.9295015407678393</v>
      </c>
      <c r="L55">
        <v>0.443</v>
      </c>
      <c r="M55">
        <v>1.6080000000000001</v>
      </c>
      <c r="N55" s="2">
        <f t="shared" si="7"/>
        <v>1.9436594424619305</v>
      </c>
    </row>
    <row r="56" spans="1:14" x14ac:dyDescent="0.35">
      <c r="A56" s="25" t="s">
        <v>54</v>
      </c>
      <c r="B56" s="25" t="s">
        <v>31</v>
      </c>
      <c r="D56" s="23">
        <f>'Forshammar-oxydravit'!D53</f>
        <v>0.54706713537137552</v>
      </c>
      <c r="F56">
        <f t="shared" si="8"/>
        <v>1.8692416626258987</v>
      </c>
      <c r="H56" s="2">
        <v>0.39</v>
      </c>
      <c r="I56" s="2">
        <v>1.6339999999999999</v>
      </c>
      <c r="J56" s="2">
        <f t="shared" si="6"/>
        <v>1.8692416626258987</v>
      </c>
      <c r="L56">
        <v>0.443</v>
      </c>
      <c r="M56">
        <v>1.6080000000000001</v>
      </c>
      <c r="N56" s="2">
        <f t="shared" si="7"/>
        <v>1.8752104013930082</v>
      </c>
    </row>
    <row r="57" spans="1:14" x14ac:dyDescent="0.35">
      <c r="A57" s="25" t="s">
        <v>54</v>
      </c>
      <c r="B57" s="25" t="s">
        <v>49</v>
      </c>
      <c r="D57" s="23">
        <f>'Forshammar-oxydravit'!D54</f>
        <v>0.50857940615180453</v>
      </c>
      <c r="F57">
        <f t="shared" si="8"/>
        <v>1.8976922280437329</v>
      </c>
      <c r="H57" s="2">
        <v>0.39</v>
      </c>
      <c r="I57" s="2">
        <v>1.6339999999999999</v>
      </c>
      <c r="J57" s="2">
        <f t="shared" si="6"/>
        <v>1.8976922280437329</v>
      </c>
      <c r="L57">
        <v>0.443</v>
      </c>
      <c r="M57">
        <v>1.6080000000000001</v>
      </c>
      <c r="N57" s="2">
        <f t="shared" si="7"/>
        <v>1.9075273257009584</v>
      </c>
    </row>
    <row r="58" spans="1:14" x14ac:dyDescent="0.35">
      <c r="A58" s="25" t="s">
        <v>55</v>
      </c>
      <c r="B58" s="25" t="s">
        <v>16</v>
      </c>
      <c r="C58" t="str">
        <f>'Forshammar-oxydravit'!C55</f>
        <v>Mg</v>
      </c>
      <c r="D58" s="23">
        <f>'Forshammar-oxydravit'!D55</f>
        <v>0.2839220801541476</v>
      </c>
      <c r="F58">
        <f t="shared" ref="F58:F63" si="9">IF(C$58="Al",J58,N58)</f>
        <v>2.165761561745374</v>
      </c>
      <c r="H58" s="2">
        <v>0.39</v>
      </c>
      <c r="I58" s="2">
        <v>1.6339999999999999</v>
      </c>
      <c r="J58" s="2">
        <f t="shared" si="6"/>
        <v>2.1250316232069881</v>
      </c>
      <c r="L58">
        <v>0.443</v>
      </c>
      <c r="M58">
        <v>1.6080000000000001</v>
      </c>
      <c r="N58" s="2">
        <f t="shared" si="7"/>
        <v>2.165761561745374</v>
      </c>
    </row>
    <row r="59" spans="1:14" x14ac:dyDescent="0.35">
      <c r="A59" s="25" t="s">
        <v>55</v>
      </c>
      <c r="B59" s="25" t="s">
        <v>13</v>
      </c>
      <c r="D59" s="23">
        <f>'Forshammar-oxydravit'!D56</f>
        <v>0.38536529266073816</v>
      </c>
      <c r="F59">
        <f t="shared" si="9"/>
        <v>2.0304286670148186</v>
      </c>
      <c r="H59" s="2">
        <v>0.39</v>
      </c>
      <c r="I59" s="2">
        <v>1.6339999999999999</v>
      </c>
      <c r="J59" s="2">
        <f t="shared" si="6"/>
        <v>2.0058897971462284</v>
      </c>
      <c r="L59">
        <v>0.443</v>
      </c>
      <c r="M59">
        <v>1.6080000000000001</v>
      </c>
      <c r="N59" s="2">
        <f t="shared" si="7"/>
        <v>2.0304286670148186</v>
      </c>
    </row>
    <row r="60" spans="1:14" x14ac:dyDescent="0.35">
      <c r="A60" s="25" t="s">
        <v>55</v>
      </c>
      <c r="B60" s="25" t="s">
        <v>14</v>
      </c>
      <c r="D60" s="23">
        <f>'Forshammar-oxydravit'!D57</f>
        <v>0.35465838380316944</v>
      </c>
      <c r="F60">
        <f t="shared" si="9"/>
        <v>2.06721391161819</v>
      </c>
      <c r="H60" s="2">
        <v>0.39</v>
      </c>
      <c r="I60" s="2">
        <v>1.6339999999999999</v>
      </c>
      <c r="J60" s="2">
        <f t="shared" si="6"/>
        <v>2.0382740982643206</v>
      </c>
      <c r="L60">
        <v>0.443</v>
      </c>
      <c r="M60">
        <v>1.6080000000000001</v>
      </c>
      <c r="N60" s="2">
        <f t="shared" si="7"/>
        <v>2.06721391161819</v>
      </c>
    </row>
    <row r="61" spans="1:14" x14ac:dyDescent="0.35">
      <c r="A61" s="25" t="s">
        <v>55</v>
      </c>
      <c r="B61" s="25" t="s">
        <v>48</v>
      </c>
      <c r="D61" s="23">
        <f>'Forshammar-oxydravit'!D58</f>
        <v>0.30996298202151712</v>
      </c>
      <c r="F61">
        <f t="shared" si="9"/>
        <v>2.1268869638498993</v>
      </c>
      <c r="H61" s="2">
        <v>0.39</v>
      </c>
      <c r="I61" s="2">
        <v>1.6339999999999999</v>
      </c>
      <c r="J61" s="2">
        <f t="shared" si="6"/>
        <v>2.0908079365721459</v>
      </c>
      <c r="L61">
        <v>0.443</v>
      </c>
      <c r="M61">
        <v>1.6080000000000001</v>
      </c>
      <c r="N61" s="2">
        <f t="shared" si="7"/>
        <v>2.1268869638498993</v>
      </c>
    </row>
    <row r="62" spans="1:14" x14ac:dyDescent="0.35">
      <c r="A62" s="25" t="s">
        <v>55</v>
      </c>
      <c r="B62" s="25" t="s">
        <v>31</v>
      </c>
      <c r="D62" s="23">
        <f>'Forshammar-oxydravit'!D59</f>
        <v>0.37010478236927447</v>
      </c>
      <c r="F62">
        <f t="shared" si="9"/>
        <v>2.0483283192046864</v>
      </c>
      <c r="H62" s="2">
        <v>0.39</v>
      </c>
      <c r="I62" s="2">
        <v>1.6339999999999999</v>
      </c>
      <c r="J62" s="2">
        <f t="shared" si="6"/>
        <v>2.0216479559589788</v>
      </c>
      <c r="L62">
        <v>0.443</v>
      </c>
      <c r="M62">
        <v>1.6080000000000001</v>
      </c>
      <c r="N62" s="2">
        <f t="shared" si="7"/>
        <v>2.0483283192046864</v>
      </c>
    </row>
    <row r="63" spans="1:14" x14ac:dyDescent="0.35">
      <c r="A63" s="25" t="s">
        <v>55</v>
      </c>
      <c r="B63" s="25" t="s">
        <v>49</v>
      </c>
      <c r="D63" s="23">
        <f>'Forshammar-oxydravit'!D60</f>
        <v>0.33549353305859436</v>
      </c>
      <c r="F63">
        <f t="shared" si="9"/>
        <v>2.0918236010422162</v>
      </c>
      <c r="H63" s="2">
        <v>0.39</v>
      </c>
      <c r="I63" s="2">
        <v>1.6339999999999999</v>
      </c>
      <c r="J63" s="2">
        <f t="shared" si="6"/>
        <v>2.0599395133328766</v>
      </c>
      <c r="L63">
        <v>0.443</v>
      </c>
      <c r="M63">
        <v>1.6080000000000001</v>
      </c>
      <c r="N63" s="2">
        <f t="shared" si="7"/>
        <v>2.0918236010422162</v>
      </c>
    </row>
    <row r="64" spans="1:14" x14ac:dyDescent="0.35">
      <c r="A64" s="25" t="s">
        <v>56</v>
      </c>
      <c r="B64" s="25" t="s">
        <v>16</v>
      </c>
      <c r="C64" t="str">
        <f>'Forshammar-oxydravit'!C61</f>
        <v>Al</v>
      </c>
      <c r="D64" s="23">
        <f>'Forshammar-oxydravit'!D61</f>
        <v>0.42821748477161148</v>
      </c>
      <c r="F64">
        <f t="shared" ref="F64:F69" si="10">IF(C$64="Al",J64,N64)</f>
        <v>1.9647683874836961</v>
      </c>
      <c r="H64" s="2">
        <v>0.39</v>
      </c>
      <c r="I64" s="2">
        <v>1.6339999999999999</v>
      </c>
      <c r="J64" s="2">
        <f t="shared" si="6"/>
        <v>1.9647683874836961</v>
      </c>
      <c r="L64">
        <v>0.443</v>
      </c>
      <c r="M64">
        <v>1.6080000000000001</v>
      </c>
      <c r="N64" s="2">
        <f t="shared" si="7"/>
        <v>1.98371896321866</v>
      </c>
    </row>
    <row r="65" spans="1:14" x14ac:dyDescent="0.35">
      <c r="A65" s="25" t="s">
        <v>56</v>
      </c>
      <c r="B65" s="25" t="s">
        <v>13</v>
      </c>
      <c r="D65" s="23">
        <f>'Forshammar-oxydravit'!D62</f>
        <v>0.55530426073901928</v>
      </c>
      <c r="F65">
        <f t="shared" si="10"/>
        <v>1.863413248182662</v>
      </c>
      <c r="H65" s="2">
        <v>0.39</v>
      </c>
      <c r="I65" s="2">
        <v>1.6339999999999999</v>
      </c>
      <c r="J65" s="2">
        <f t="shared" si="6"/>
        <v>1.863413248182662</v>
      </c>
      <c r="L65">
        <v>0.443</v>
      </c>
      <c r="M65">
        <v>1.6080000000000001</v>
      </c>
      <c r="N65" s="2">
        <f t="shared" si="7"/>
        <v>1.8685899203715879</v>
      </c>
    </row>
    <row r="66" spans="1:14" x14ac:dyDescent="0.35">
      <c r="A66" s="25" t="s">
        <v>56</v>
      </c>
      <c r="B66" s="25" t="s">
        <v>14</v>
      </c>
      <c r="D66" s="23">
        <f>'Forshammar-oxydravit'!D63</f>
        <v>0.53854280279231548</v>
      </c>
      <c r="F66">
        <f t="shared" si="10"/>
        <v>1.8753664371255714</v>
      </c>
      <c r="H66" s="2">
        <v>0.39</v>
      </c>
      <c r="I66" s="2">
        <v>1.6339999999999999</v>
      </c>
      <c r="J66" s="2">
        <f t="shared" si="6"/>
        <v>1.8753664371255714</v>
      </c>
      <c r="L66">
        <v>0.443</v>
      </c>
      <c r="M66">
        <v>1.6080000000000001</v>
      </c>
      <c r="N66" s="2">
        <f t="shared" si="7"/>
        <v>1.8821675170426364</v>
      </c>
    </row>
    <row r="67" spans="1:14" x14ac:dyDescent="0.35">
      <c r="A67" s="25" t="s">
        <v>56</v>
      </c>
      <c r="B67" s="25" t="s">
        <v>48</v>
      </c>
      <c r="D67" s="23">
        <f>'Forshammar-oxydravit'!D64</f>
        <v>0.46874505158163876</v>
      </c>
      <c r="F67">
        <f t="shared" si="10"/>
        <v>1.9295015407678393</v>
      </c>
      <c r="H67" s="2">
        <v>0.39</v>
      </c>
      <c r="I67" s="2">
        <v>1.6339999999999999</v>
      </c>
      <c r="J67" s="2">
        <f t="shared" si="6"/>
        <v>1.9295015407678393</v>
      </c>
      <c r="L67">
        <v>0.443</v>
      </c>
      <c r="M67">
        <v>1.6080000000000001</v>
      </c>
      <c r="N67" s="2">
        <f t="shared" si="7"/>
        <v>1.9436594424619305</v>
      </c>
    </row>
    <row r="68" spans="1:14" x14ac:dyDescent="0.35">
      <c r="A68" s="25" t="s">
        <v>56</v>
      </c>
      <c r="B68" s="25" t="s">
        <v>31</v>
      </c>
      <c r="D68" s="23">
        <f>'Forshammar-oxydravit'!D65</f>
        <v>0.54706713537137552</v>
      </c>
      <c r="F68">
        <f t="shared" si="10"/>
        <v>1.8692416626258987</v>
      </c>
      <c r="H68" s="2">
        <v>0.39</v>
      </c>
      <c r="I68" s="2">
        <v>1.6339999999999999</v>
      </c>
      <c r="J68" s="2">
        <f t="shared" si="6"/>
        <v>1.8692416626258987</v>
      </c>
      <c r="L68">
        <v>0.443</v>
      </c>
      <c r="M68">
        <v>1.6080000000000001</v>
      </c>
      <c r="N68" s="2">
        <f t="shared" si="7"/>
        <v>1.8752104013930082</v>
      </c>
    </row>
    <row r="69" spans="1:14" x14ac:dyDescent="0.35">
      <c r="A69" s="25" t="s">
        <v>56</v>
      </c>
      <c r="B69" s="25" t="s">
        <v>49</v>
      </c>
      <c r="D69" s="23">
        <f>'Forshammar-oxydravit'!D66</f>
        <v>0.50857940615180453</v>
      </c>
      <c r="F69">
        <f t="shared" si="10"/>
        <v>1.8976922280437329</v>
      </c>
      <c r="H69" s="2">
        <v>0.39</v>
      </c>
      <c r="I69" s="2">
        <v>1.6339999999999999</v>
      </c>
      <c r="J69" s="2">
        <f t="shared" si="6"/>
        <v>1.8976922280437329</v>
      </c>
      <c r="L69">
        <v>0.443</v>
      </c>
      <c r="M69">
        <v>1.6080000000000001</v>
      </c>
      <c r="N69" s="2">
        <f t="shared" si="7"/>
        <v>1.9075273257009584</v>
      </c>
    </row>
    <row r="70" spans="1:14" x14ac:dyDescent="0.35">
      <c r="A70" s="25" t="s">
        <v>57</v>
      </c>
      <c r="B70" s="25" t="s">
        <v>16</v>
      </c>
      <c r="C70" t="str">
        <f>'Forshammar-oxydravit'!C67</f>
        <v>Al</v>
      </c>
      <c r="D70" s="23">
        <f>'Forshammar-oxydravit'!D67</f>
        <v>0.42821748477161148</v>
      </c>
      <c r="F70">
        <f t="shared" ref="F70:F75" si="11">IF(C$70="Al",J70,N70)</f>
        <v>1.9647683874836961</v>
      </c>
      <c r="H70" s="2">
        <v>0.39</v>
      </c>
      <c r="I70" s="2">
        <v>1.6339999999999999</v>
      </c>
      <c r="J70" s="2">
        <f t="shared" si="6"/>
        <v>1.9647683874836961</v>
      </c>
      <c r="L70">
        <v>0.443</v>
      </c>
      <c r="M70">
        <v>1.6080000000000001</v>
      </c>
      <c r="N70" s="2">
        <f t="shared" si="7"/>
        <v>1.98371896321866</v>
      </c>
    </row>
    <row r="71" spans="1:14" x14ac:dyDescent="0.35">
      <c r="A71" s="25" t="s">
        <v>57</v>
      </c>
      <c r="B71" s="25" t="s">
        <v>13</v>
      </c>
      <c r="D71" s="23">
        <f>'Forshammar-oxydravit'!D68</f>
        <v>0.55530426073901928</v>
      </c>
      <c r="F71">
        <f t="shared" si="11"/>
        <v>1.863413248182662</v>
      </c>
      <c r="H71" s="2">
        <v>0.39</v>
      </c>
      <c r="I71" s="2">
        <v>1.6339999999999999</v>
      </c>
      <c r="J71" s="2">
        <f t="shared" si="6"/>
        <v>1.863413248182662</v>
      </c>
      <c r="L71">
        <v>0.443</v>
      </c>
      <c r="M71">
        <v>1.6080000000000001</v>
      </c>
      <c r="N71" s="2">
        <f t="shared" si="7"/>
        <v>1.8685899203715879</v>
      </c>
    </row>
    <row r="72" spans="1:14" x14ac:dyDescent="0.35">
      <c r="A72" s="25" t="s">
        <v>57</v>
      </c>
      <c r="B72" s="25" t="s">
        <v>14</v>
      </c>
      <c r="D72" s="23">
        <f>'Forshammar-oxydravit'!D69</f>
        <v>0.53854280279231548</v>
      </c>
      <c r="F72">
        <f t="shared" si="11"/>
        <v>1.8753664371255714</v>
      </c>
      <c r="H72" s="2">
        <v>0.39</v>
      </c>
      <c r="I72" s="2">
        <v>1.6339999999999999</v>
      </c>
      <c r="J72" s="2">
        <f t="shared" si="6"/>
        <v>1.8753664371255714</v>
      </c>
      <c r="L72">
        <v>0.443</v>
      </c>
      <c r="M72">
        <v>1.6080000000000001</v>
      </c>
      <c r="N72" s="2">
        <f t="shared" si="7"/>
        <v>1.8821675170426364</v>
      </c>
    </row>
    <row r="73" spans="1:14" x14ac:dyDescent="0.35">
      <c r="A73" s="25" t="s">
        <v>57</v>
      </c>
      <c r="B73" s="25" t="s">
        <v>48</v>
      </c>
      <c r="D73" s="23">
        <f>'Forshammar-oxydravit'!D70</f>
        <v>0.46874505158163876</v>
      </c>
      <c r="F73">
        <f t="shared" si="11"/>
        <v>1.9295015407678393</v>
      </c>
      <c r="H73" s="2">
        <v>0.39</v>
      </c>
      <c r="I73" s="2">
        <v>1.6339999999999999</v>
      </c>
      <c r="J73" s="2">
        <f t="shared" si="6"/>
        <v>1.9295015407678393</v>
      </c>
      <c r="L73">
        <v>0.443</v>
      </c>
      <c r="M73">
        <v>1.6080000000000001</v>
      </c>
      <c r="N73" s="2">
        <f t="shared" si="7"/>
        <v>1.9436594424619305</v>
      </c>
    </row>
    <row r="74" spans="1:14" x14ac:dyDescent="0.35">
      <c r="A74" s="25" t="s">
        <v>57</v>
      </c>
      <c r="B74" s="25" t="s">
        <v>31</v>
      </c>
      <c r="D74" s="23">
        <f>'Forshammar-oxydravit'!D71</f>
        <v>0.54706713537137552</v>
      </c>
      <c r="F74">
        <f t="shared" si="11"/>
        <v>1.8692416626258987</v>
      </c>
      <c r="H74" s="2">
        <v>0.39</v>
      </c>
      <c r="I74" s="2">
        <v>1.6339999999999999</v>
      </c>
      <c r="J74" s="2">
        <f t="shared" si="6"/>
        <v>1.8692416626258987</v>
      </c>
      <c r="L74">
        <v>0.443</v>
      </c>
      <c r="M74">
        <v>1.6080000000000001</v>
      </c>
      <c r="N74" s="2">
        <f t="shared" si="7"/>
        <v>1.8752104013930082</v>
      </c>
    </row>
    <row r="75" spans="1:14" x14ac:dyDescent="0.35">
      <c r="A75" s="25" t="s">
        <v>57</v>
      </c>
      <c r="B75" s="25" t="s">
        <v>49</v>
      </c>
      <c r="D75" s="23">
        <f>'Forshammar-oxydravit'!D72</f>
        <v>0.50857940615180453</v>
      </c>
      <c r="F75">
        <f t="shared" si="11"/>
        <v>1.8976922280437329</v>
      </c>
      <c r="H75" s="2">
        <v>0.39</v>
      </c>
      <c r="I75" s="2">
        <v>1.6339999999999999</v>
      </c>
      <c r="J75" s="2">
        <f t="shared" si="6"/>
        <v>1.8976922280437329</v>
      </c>
      <c r="L75">
        <v>0.443</v>
      </c>
      <c r="M75">
        <v>1.6080000000000001</v>
      </c>
      <c r="N75" s="2">
        <f t="shared" si="7"/>
        <v>1.9075273257009584</v>
      </c>
    </row>
    <row r="76" spans="1:14" x14ac:dyDescent="0.35">
      <c r="A76" s="25" t="s">
        <v>58</v>
      </c>
      <c r="B76" s="25" t="s">
        <v>16</v>
      </c>
      <c r="C76" t="str">
        <f>'Forshammar-oxydravit'!C73</f>
        <v>Mg</v>
      </c>
      <c r="D76" s="23">
        <f>'Forshammar-oxydravit'!D73</f>
        <v>0.2839220801541476</v>
      </c>
      <c r="F76">
        <f>IF(C$76="Al",J76,N76)</f>
        <v>2.165761561745374</v>
      </c>
      <c r="H76" s="2">
        <v>0.39</v>
      </c>
      <c r="I76" s="2">
        <v>1.6339999999999999</v>
      </c>
      <c r="J76" s="2">
        <f t="shared" si="6"/>
        <v>2.1250316232069881</v>
      </c>
      <c r="L76">
        <v>0.443</v>
      </c>
      <c r="M76">
        <v>1.6080000000000001</v>
      </c>
      <c r="N76" s="2">
        <f t="shared" si="7"/>
        <v>2.165761561745374</v>
      </c>
    </row>
    <row r="77" spans="1:14" x14ac:dyDescent="0.35">
      <c r="A77" s="25" t="s">
        <v>58</v>
      </c>
      <c r="B77" s="25" t="s">
        <v>13</v>
      </c>
      <c r="D77" s="23">
        <f>'Forshammar-oxydravit'!D74</f>
        <v>0.38536529266073816</v>
      </c>
      <c r="F77">
        <f t="shared" ref="F77:F81" si="12">IF(C$76="Al",J77,N77)</f>
        <v>2.0304286670148186</v>
      </c>
      <c r="H77" s="2">
        <v>0.39</v>
      </c>
      <c r="I77" s="2">
        <v>1.6339999999999999</v>
      </c>
      <c r="J77" s="2">
        <f t="shared" si="6"/>
        <v>2.0058897971462284</v>
      </c>
      <c r="L77">
        <v>0.443</v>
      </c>
      <c r="M77">
        <v>1.6080000000000001</v>
      </c>
      <c r="N77" s="2">
        <f t="shared" si="7"/>
        <v>2.0304286670148186</v>
      </c>
    </row>
    <row r="78" spans="1:14" x14ac:dyDescent="0.35">
      <c r="A78" s="25" t="s">
        <v>58</v>
      </c>
      <c r="B78" s="25" t="s">
        <v>14</v>
      </c>
      <c r="D78" s="23">
        <f>'Forshammar-oxydravit'!D75</f>
        <v>0.35465838380316944</v>
      </c>
      <c r="F78">
        <f t="shared" si="12"/>
        <v>2.06721391161819</v>
      </c>
      <c r="H78" s="2">
        <v>0.39</v>
      </c>
      <c r="I78" s="2">
        <v>1.6339999999999999</v>
      </c>
      <c r="J78" s="2">
        <f t="shared" si="6"/>
        <v>2.0382740982643206</v>
      </c>
      <c r="L78">
        <v>0.443</v>
      </c>
      <c r="M78">
        <v>1.6080000000000001</v>
      </c>
      <c r="N78" s="2">
        <f t="shared" si="7"/>
        <v>2.06721391161819</v>
      </c>
    </row>
    <row r="79" spans="1:14" x14ac:dyDescent="0.35">
      <c r="A79" s="25" t="s">
        <v>58</v>
      </c>
      <c r="B79" s="25" t="s">
        <v>48</v>
      </c>
      <c r="D79" s="23">
        <f>'Forshammar-oxydravit'!D76</f>
        <v>0.30996298202151712</v>
      </c>
      <c r="F79">
        <f t="shared" si="12"/>
        <v>2.1268869638498993</v>
      </c>
      <c r="H79" s="2">
        <v>0.39</v>
      </c>
      <c r="I79" s="2">
        <v>1.6339999999999999</v>
      </c>
      <c r="J79" s="2">
        <f t="shared" si="6"/>
        <v>2.0908079365721459</v>
      </c>
      <c r="L79">
        <v>0.443</v>
      </c>
      <c r="M79">
        <v>1.6080000000000001</v>
      </c>
      <c r="N79" s="2">
        <f t="shared" si="7"/>
        <v>2.1268869638498993</v>
      </c>
    </row>
    <row r="80" spans="1:14" x14ac:dyDescent="0.35">
      <c r="A80" s="25" t="s">
        <v>58</v>
      </c>
      <c r="B80" s="25" t="s">
        <v>31</v>
      </c>
      <c r="D80" s="23">
        <f>'Forshammar-oxydravit'!D77</f>
        <v>0.37010478236927447</v>
      </c>
      <c r="F80">
        <f t="shared" si="12"/>
        <v>2.0483283192046864</v>
      </c>
      <c r="H80" s="2">
        <v>0.39</v>
      </c>
      <c r="I80" s="2">
        <v>1.6339999999999999</v>
      </c>
      <c r="J80" s="2">
        <f t="shared" si="6"/>
        <v>2.0216479559589788</v>
      </c>
      <c r="L80">
        <v>0.443</v>
      </c>
      <c r="M80">
        <v>1.6080000000000001</v>
      </c>
      <c r="N80" s="2">
        <f t="shared" si="7"/>
        <v>2.0483283192046864</v>
      </c>
    </row>
    <row r="81" spans="1:14" x14ac:dyDescent="0.35">
      <c r="A81" s="25" t="s">
        <v>58</v>
      </c>
      <c r="B81" s="25" t="s">
        <v>49</v>
      </c>
      <c r="D81" s="23">
        <f>'Forshammar-oxydravit'!D78</f>
        <v>0.33549353305859436</v>
      </c>
      <c r="F81">
        <f t="shared" si="12"/>
        <v>2.0918236010422162</v>
      </c>
      <c r="H81" s="2">
        <v>0.39</v>
      </c>
      <c r="I81" s="2">
        <v>1.6339999999999999</v>
      </c>
      <c r="J81" s="2">
        <f t="shared" si="6"/>
        <v>2.0599395133328766</v>
      </c>
      <c r="L81">
        <v>0.443</v>
      </c>
      <c r="M81">
        <v>1.6080000000000001</v>
      </c>
      <c r="N81" s="2">
        <f t="shared" si="7"/>
        <v>2.0918236010422162</v>
      </c>
    </row>
    <row r="82" spans="1:14" x14ac:dyDescent="0.35">
      <c r="A82" s="25" t="s">
        <v>59</v>
      </c>
      <c r="B82" s="25" t="s">
        <v>16</v>
      </c>
      <c r="C82" t="str">
        <f>'Forshammar-oxydravit'!C79</f>
        <v>Al</v>
      </c>
      <c r="D82" s="23">
        <f>'Forshammar-oxydravit'!D79</f>
        <v>0.42821748477161148</v>
      </c>
      <c r="F82">
        <f>IF(C$82="Al",J82,N82)</f>
        <v>1.9647683874836961</v>
      </c>
      <c r="H82" s="2">
        <v>0.39</v>
      </c>
      <c r="I82" s="2">
        <v>1.6339999999999999</v>
      </c>
      <c r="J82" s="2">
        <f t="shared" si="6"/>
        <v>1.9647683874836961</v>
      </c>
      <c r="L82">
        <v>0.443</v>
      </c>
      <c r="M82">
        <v>1.6080000000000001</v>
      </c>
      <c r="N82" s="2">
        <f t="shared" si="7"/>
        <v>1.98371896321866</v>
      </c>
    </row>
    <row r="83" spans="1:14" x14ac:dyDescent="0.35">
      <c r="A83" s="25" t="s">
        <v>59</v>
      </c>
      <c r="B83" s="25" t="s">
        <v>13</v>
      </c>
      <c r="D83" s="23">
        <f>'Forshammar-oxydravit'!D80</f>
        <v>0.55530426073901928</v>
      </c>
      <c r="F83">
        <f t="shared" ref="F83:F87" si="13">IF(C$82="Al",J83,N83)</f>
        <v>1.863413248182662</v>
      </c>
      <c r="H83" s="2">
        <v>0.39</v>
      </c>
      <c r="I83" s="2">
        <v>1.6339999999999999</v>
      </c>
      <c r="J83" s="2">
        <f t="shared" si="6"/>
        <v>1.863413248182662</v>
      </c>
      <c r="L83">
        <v>0.443</v>
      </c>
      <c r="M83">
        <v>1.6080000000000001</v>
      </c>
      <c r="N83" s="2">
        <f t="shared" si="7"/>
        <v>1.8685899203715879</v>
      </c>
    </row>
    <row r="84" spans="1:14" x14ac:dyDescent="0.35">
      <c r="A84" s="25" t="s">
        <v>59</v>
      </c>
      <c r="B84" s="25" t="s">
        <v>14</v>
      </c>
      <c r="D84" s="23">
        <f>'Forshammar-oxydravit'!D81</f>
        <v>0.53854280279231548</v>
      </c>
      <c r="F84">
        <f t="shared" si="13"/>
        <v>1.8753664371255714</v>
      </c>
      <c r="H84" s="2">
        <v>0.39</v>
      </c>
      <c r="I84" s="2">
        <v>1.6339999999999999</v>
      </c>
      <c r="J84" s="2">
        <f t="shared" si="6"/>
        <v>1.8753664371255714</v>
      </c>
      <c r="L84">
        <v>0.443</v>
      </c>
      <c r="M84">
        <v>1.6080000000000001</v>
      </c>
      <c r="N84" s="2">
        <f t="shared" si="7"/>
        <v>1.8821675170426364</v>
      </c>
    </row>
    <row r="85" spans="1:14" x14ac:dyDescent="0.35">
      <c r="A85" s="25" t="s">
        <v>59</v>
      </c>
      <c r="B85" s="25" t="s">
        <v>48</v>
      </c>
      <c r="D85" s="23">
        <f>'Forshammar-oxydravit'!D82</f>
        <v>0.46874505158163876</v>
      </c>
      <c r="F85">
        <f t="shared" si="13"/>
        <v>1.9295015407678393</v>
      </c>
      <c r="H85" s="2">
        <v>0.39</v>
      </c>
      <c r="I85" s="2">
        <v>1.6339999999999999</v>
      </c>
      <c r="J85" s="2">
        <f t="shared" si="6"/>
        <v>1.9295015407678393</v>
      </c>
      <c r="L85">
        <v>0.443</v>
      </c>
      <c r="M85">
        <v>1.6080000000000001</v>
      </c>
      <c r="N85" s="2">
        <f t="shared" si="7"/>
        <v>1.9436594424619305</v>
      </c>
    </row>
    <row r="86" spans="1:14" x14ac:dyDescent="0.35">
      <c r="A86" s="25" t="s">
        <v>59</v>
      </c>
      <c r="B86" s="25" t="s">
        <v>31</v>
      </c>
      <c r="D86" s="23">
        <f>'Forshammar-oxydravit'!D83</f>
        <v>0.54706713537137552</v>
      </c>
      <c r="F86">
        <f t="shared" si="13"/>
        <v>1.8692416626258987</v>
      </c>
      <c r="H86" s="2">
        <v>0.39</v>
      </c>
      <c r="I86" s="2">
        <v>1.6339999999999999</v>
      </c>
      <c r="J86" s="2">
        <f t="shared" si="6"/>
        <v>1.8692416626258987</v>
      </c>
      <c r="L86">
        <v>0.443</v>
      </c>
      <c r="M86">
        <v>1.6080000000000001</v>
      </c>
      <c r="N86" s="2">
        <f t="shared" si="7"/>
        <v>1.8752104013930082</v>
      </c>
    </row>
    <row r="87" spans="1:14" x14ac:dyDescent="0.35">
      <c r="A87" s="25" t="s">
        <v>59</v>
      </c>
      <c r="B87" s="25" t="s">
        <v>49</v>
      </c>
      <c r="D87" s="23">
        <f>'Forshammar-oxydravit'!D84</f>
        <v>0.50857940615180453</v>
      </c>
      <c r="F87">
        <f t="shared" si="13"/>
        <v>1.8976922280437329</v>
      </c>
      <c r="H87" s="2">
        <v>0.39</v>
      </c>
      <c r="I87" s="2">
        <v>1.6339999999999999</v>
      </c>
      <c r="J87" s="2">
        <f t="shared" si="6"/>
        <v>1.8976922280437329</v>
      </c>
      <c r="L87">
        <v>0.443</v>
      </c>
      <c r="M87">
        <v>1.6080000000000001</v>
      </c>
      <c r="N87" s="2">
        <f t="shared" si="7"/>
        <v>1.9075273257009584</v>
      </c>
    </row>
    <row r="88" spans="1:14" x14ac:dyDescent="0.35">
      <c r="A88" s="25" t="s">
        <v>60</v>
      </c>
      <c r="B88" s="25" t="s">
        <v>16</v>
      </c>
      <c r="C88" t="str">
        <f>'Forshammar-oxydravit'!C85</f>
        <v>Al</v>
      </c>
      <c r="D88" s="23">
        <f>'Forshammar-oxydravit'!D85</f>
        <v>0.42821748477161148</v>
      </c>
      <c r="F88">
        <f>IF(C$88="Al",J88,N88)</f>
        <v>1.9647683874836961</v>
      </c>
      <c r="H88" s="2">
        <v>0.39</v>
      </c>
      <c r="I88" s="2">
        <v>1.6339999999999999</v>
      </c>
      <c r="J88" s="2">
        <f t="shared" si="6"/>
        <v>1.9647683874836961</v>
      </c>
      <c r="L88">
        <v>0.443</v>
      </c>
      <c r="M88">
        <v>1.6080000000000001</v>
      </c>
      <c r="N88" s="2">
        <f t="shared" si="7"/>
        <v>1.98371896321866</v>
      </c>
    </row>
    <row r="89" spans="1:14" x14ac:dyDescent="0.35">
      <c r="A89" s="25" t="s">
        <v>60</v>
      </c>
      <c r="B89" s="25" t="s">
        <v>13</v>
      </c>
      <c r="D89" s="23">
        <f>'Forshammar-oxydravit'!D86</f>
        <v>0.55530426073901928</v>
      </c>
      <c r="F89">
        <f t="shared" ref="F89:F93" si="14">IF(C$88="Al",J89,N89)</f>
        <v>1.863413248182662</v>
      </c>
      <c r="H89" s="2">
        <v>0.39</v>
      </c>
      <c r="I89" s="2">
        <v>1.6339999999999999</v>
      </c>
      <c r="J89" s="2">
        <f t="shared" si="6"/>
        <v>1.863413248182662</v>
      </c>
      <c r="L89">
        <v>0.443</v>
      </c>
      <c r="M89">
        <v>1.6080000000000001</v>
      </c>
      <c r="N89" s="2">
        <f t="shared" si="7"/>
        <v>1.8685899203715879</v>
      </c>
    </row>
    <row r="90" spans="1:14" x14ac:dyDescent="0.35">
      <c r="A90" s="25" t="s">
        <v>60</v>
      </c>
      <c r="B90" s="25" t="s">
        <v>14</v>
      </c>
      <c r="D90" s="23">
        <f>'Forshammar-oxydravit'!D87</f>
        <v>0.53854280279231548</v>
      </c>
      <c r="F90">
        <f t="shared" si="14"/>
        <v>1.8753664371255714</v>
      </c>
      <c r="H90" s="2">
        <v>0.39</v>
      </c>
      <c r="I90" s="2">
        <v>1.6339999999999999</v>
      </c>
      <c r="J90" s="2">
        <f t="shared" si="6"/>
        <v>1.8753664371255714</v>
      </c>
      <c r="L90">
        <v>0.443</v>
      </c>
      <c r="M90">
        <v>1.6080000000000001</v>
      </c>
      <c r="N90" s="2">
        <f t="shared" si="7"/>
        <v>1.8821675170426364</v>
      </c>
    </row>
    <row r="91" spans="1:14" x14ac:dyDescent="0.35">
      <c r="A91" s="25" t="s">
        <v>60</v>
      </c>
      <c r="B91" s="25" t="s">
        <v>48</v>
      </c>
      <c r="D91" s="23">
        <f>'Forshammar-oxydravit'!D88</f>
        <v>0.46874505158163876</v>
      </c>
      <c r="F91">
        <f t="shared" si="14"/>
        <v>1.9295015407678393</v>
      </c>
      <c r="H91" s="2">
        <v>0.39</v>
      </c>
      <c r="I91" s="2">
        <v>1.6339999999999999</v>
      </c>
      <c r="J91" s="2">
        <f t="shared" si="6"/>
        <v>1.9295015407678393</v>
      </c>
      <c r="L91">
        <v>0.443</v>
      </c>
      <c r="M91">
        <v>1.6080000000000001</v>
      </c>
      <c r="N91" s="2">
        <f t="shared" si="7"/>
        <v>1.9436594424619305</v>
      </c>
    </row>
    <row r="92" spans="1:14" x14ac:dyDescent="0.35">
      <c r="A92" s="25" t="s">
        <v>60</v>
      </c>
      <c r="B92" s="25" t="s">
        <v>31</v>
      </c>
      <c r="D92" s="23">
        <f>'Forshammar-oxydravit'!D89</f>
        <v>0.54706713537137552</v>
      </c>
      <c r="F92">
        <f t="shared" si="14"/>
        <v>1.8692416626258987</v>
      </c>
      <c r="H92" s="2">
        <v>0.39</v>
      </c>
      <c r="I92" s="2">
        <v>1.6339999999999999</v>
      </c>
      <c r="J92" s="2">
        <f t="shared" si="6"/>
        <v>1.8692416626258987</v>
      </c>
      <c r="L92">
        <v>0.443</v>
      </c>
      <c r="M92">
        <v>1.6080000000000001</v>
      </c>
      <c r="N92" s="2">
        <f t="shared" si="7"/>
        <v>1.8752104013930082</v>
      </c>
    </row>
    <row r="93" spans="1:14" x14ac:dyDescent="0.35">
      <c r="A93" s="25" t="s">
        <v>60</v>
      </c>
      <c r="B93" s="25" t="s">
        <v>49</v>
      </c>
      <c r="D93" s="23">
        <f>'Forshammar-oxydravit'!D90</f>
        <v>0.50857940615180453</v>
      </c>
      <c r="F93">
        <f t="shared" si="14"/>
        <v>1.8976922280437329</v>
      </c>
      <c r="H93" s="2">
        <v>0.39</v>
      </c>
      <c r="I93" s="2">
        <v>1.6339999999999999</v>
      </c>
      <c r="J93" s="2">
        <f t="shared" si="6"/>
        <v>1.8976922280437329</v>
      </c>
      <c r="L93">
        <v>0.443</v>
      </c>
      <c r="M93">
        <v>1.6080000000000001</v>
      </c>
      <c r="N93" s="2">
        <f t="shared" si="7"/>
        <v>1.9075273257009584</v>
      </c>
    </row>
    <row r="94" spans="1:14" x14ac:dyDescent="0.35">
      <c r="A94" s="25" t="s">
        <v>61</v>
      </c>
      <c r="B94" s="25" t="s">
        <v>16</v>
      </c>
      <c r="C94" t="str">
        <f>'Forshammar-oxydravit'!C91</f>
        <v>Mg</v>
      </c>
      <c r="D94" s="23">
        <f>'Forshammar-oxydravit'!D91</f>
        <v>0.2839220801541476</v>
      </c>
      <c r="F94">
        <f>IF(C$94="Al",J94,N94)</f>
        <v>2.165761561745374</v>
      </c>
      <c r="H94" s="2">
        <v>0.39</v>
      </c>
      <c r="I94" s="2">
        <v>1.6339999999999999</v>
      </c>
      <c r="J94" s="2">
        <f t="shared" si="6"/>
        <v>2.1250316232069881</v>
      </c>
      <c r="L94">
        <v>0.443</v>
      </c>
      <c r="M94">
        <v>1.6080000000000001</v>
      </c>
      <c r="N94" s="2">
        <f t="shared" si="7"/>
        <v>2.165761561745374</v>
      </c>
    </row>
    <row r="95" spans="1:14" x14ac:dyDescent="0.35">
      <c r="A95" s="25" t="s">
        <v>61</v>
      </c>
      <c r="B95" s="25" t="s">
        <v>13</v>
      </c>
      <c r="D95" s="23">
        <f>'Forshammar-oxydravit'!D92</f>
        <v>0.38536529266073816</v>
      </c>
      <c r="F95">
        <f t="shared" ref="F95:F99" si="15">IF(C$94="Al",J95,N95)</f>
        <v>2.0304286670148186</v>
      </c>
      <c r="H95" s="2">
        <v>0.39</v>
      </c>
      <c r="I95" s="2">
        <v>1.6339999999999999</v>
      </c>
      <c r="J95" s="2">
        <f t="shared" si="6"/>
        <v>2.0058897971462284</v>
      </c>
      <c r="L95">
        <v>0.443</v>
      </c>
      <c r="M95">
        <v>1.6080000000000001</v>
      </c>
      <c r="N95" s="2">
        <f t="shared" si="7"/>
        <v>2.0304286670148186</v>
      </c>
    </row>
    <row r="96" spans="1:14" x14ac:dyDescent="0.35">
      <c r="A96" s="25" t="s">
        <v>61</v>
      </c>
      <c r="B96" s="25" t="s">
        <v>14</v>
      </c>
      <c r="D96" s="23">
        <f>'Forshammar-oxydravit'!D93</f>
        <v>0.35465838380316944</v>
      </c>
      <c r="F96">
        <f t="shared" si="15"/>
        <v>2.06721391161819</v>
      </c>
      <c r="H96" s="2">
        <v>0.39</v>
      </c>
      <c r="I96" s="2">
        <v>1.6339999999999999</v>
      </c>
      <c r="J96" s="2">
        <f t="shared" si="6"/>
        <v>2.0382740982643206</v>
      </c>
      <c r="L96">
        <v>0.443</v>
      </c>
      <c r="M96">
        <v>1.6080000000000001</v>
      </c>
      <c r="N96" s="2">
        <f t="shared" si="7"/>
        <v>2.06721391161819</v>
      </c>
    </row>
    <row r="97" spans="1:14" x14ac:dyDescent="0.35">
      <c r="A97" s="25" t="s">
        <v>61</v>
      </c>
      <c r="B97" s="25" t="s">
        <v>48</v>
      </c>
      <c r="D97" s="23">
        <f>'Forshammar-oxydravit'!D94</f>
        <v>0.30996298202151712</v>
      </c>
      <c r="F97">
        <f t="shared" si="15"/>
        <v>2.1268869638498993</v>
      </c>
      <c r="H97" s="2">
        <v>0.39</v>
      </c>
      <c r="I97" s="2">
        <v>1.6339999999999999</v>
      </c>
      <c r="J97" s="2">
        <f t="shared" si="6"/>
        <v>2.0908079365721459</v>
      </c>
      <c r="L97">
        <v>0.443</v>
      </c>
      <c r="M97">
        <v>1.6080000000000001</v>
      </c>
      <c r="N97" s="2">
        <f t="shared" si="7"/>
        <v>2.1268869638498993</v>
      </c>
    </row>
    <row r="98" spans="1:14" x14ac:dyDescent="0.35">
      <c r="A98" s="25" t="s">
        <v>61</v>
      </c>
      <c r="B98" s="25" t="s">
        <v>31</v>
      </c>
      <c r="D98" s="23">
        <f>'Forshammar-oxydravit'!D95</f>
        <v>0.37010478236927447</v>
      </c>
      <c r="F98">
        <f t="shared" si="15"/>
        <v>2.0483283192046864</v>
      </c>
      <c r="H98" s="2">
        <v>0.39</v>
      </c>
      <c r="I98" s="2">
        <v>1.6339999999999999</v>
      </c>
      <c r="J98" s="2">
        <f t="shared" si="6"/>
        <v>2.0216479559589788</v>
      </c>
      <c r="L98">
        <v>0.443</v>
      </c>
      <c r="M98">
        <v>1.6080000000000001</v>
      </c>
      <c r="N98" s="2">
        <f t="shared" si="7"/>
        <v>2.0483283192046864</v>
      </c>
    </row>
    <row r="99" spans="1:14" x14ac:dyDescent="0.35">
      <c r="A99" s="25" t="s">
        <v>61</v>
      </c>
      <c r="B99" s="25" t="s">
        <v>49</v>
      </c>
      <c r="D99" s="23">
        <f>'Forshammar-oxydravit'!D96</f>
        <v>0.33549353305859436</v>
      </c>
      <c r="F99">
        <f t="shared" si="15"/>
        <v>2.0918236010422162</v>
      </c>
      <c r="H99" s="2">
        <v>0.39</v>
      </c>
      <c r="I99" s="2">
        <v>1.6339999999999999</v>
      </c>
      <c r="J99" s="2">
        <f t="shared" si="6"/>
        <v>2.0599395133328766</v>
      </c>
      <c r="L99">
        <v>0.443</v>
      </c>
      <c r="M99">
        <v>1.6080000000000001</v>
      </c>
      <c r="N99" s="2">
        <f t="shared" si="7"/>
        <v>2.0918236010422162</v>
      </c>
    </row>
    <row r="100" spans="1:14" x14ac:dyDescent="0.35">
      <c r="A100" s="25" t="s">
        <v>62</v>
      </c>
      <c r="B100" s="25" t="s">
        <v>16</v>
      </c>
      <c r="C100" t="str">
        <f>'Forshammar-oxydravit'!C97</f>
        <v>Al</v>
      </c>
      <c r="D100" s="23">
        <f>'Forshammar-oxydravit'!D97</f>
        <v>0.42821748477161148</v>
      </c>
      <c r="F100">
        <f>IF(C$100="Al",J100,N100)</f>
        <v>1.9647683874836961</v>
      </c>
      <c r="H100" s="2">
        <v>0.39</v>
      </c>
      <c r="I100" s="2">
        <v>1.6339999999999999</v>
      </c>
      <c r="J100" s="2">
        <f t="shared" si="6"/>
        <v>1.9647683874836961</v>
      </c>
      <c r="L100">
        <v>0.443</v>
      </c>
      <c r="M100">
        <v>1.6080000000000001</v>
      </c>
      <c r="N100" s="2">
        <f t="shared" si="7"/>
        <v>1.98371896321866</v>
      </c>
    </row>
    <row r="101" spans="1:14" x14ac:dyDescent="0.35">
      <c r="A101" s="25" t="s">
        <v>62</v>
      </c>
      <c r="B101" s="25" t="s">
        <v>13</v>
      </c>
      <c r="D101" s="23">
        <f>'Forshammar-oxydravit'!D98</f>
        <v>0.55530426073901928</v>
      </c>
      <c r="F101">
        <f t="shared" ref="F101:F105" si="16">IF(C$100="Al",J101,N101)</f>
        <v>1.863413248182662</v>
      </c>
      <c r="H101" s="2">
        <v>0.39</v>
      </c>
      <c r="I101" s="2">
        <v>1.6339999999999999</v>
      </c>
      <c r="J101" s="2">
        <f t="shared" si="6"/>
        <v>1.863413248182662</v>
      </c>
      <c r="L101">
        <v>0.443</v>
      </c>
      <c r="M101">
        <v>1.6080000000000001</v>
      </c>
      <c r="N101" s="2">
        <f t="shared" si="7"/>
        <v>1.8685899203715879</v>
      </c>
    </row>
    <row r="102" spans="1:14" x14ac:dyDescent="0.35">
      <c r="A102" s="25" t="s">
        <v>62</v>
      </c>
      <c r="B102" s="25" t="s">
        <v>14</v>
      </c>
      <c r="D102" s="23">
        <f>'Forshammar-oxydravit'!D99</f>
        <v>0.53854280279231548</v>
      </c>
      <c r="F102">
        <f t="shared" si="16"/>
        <v>1.8753664371255714</v>
      </c>
      <c r="H102" s="2">
        <v>0.39</v>
      </c>
      <c r="I102" s="2">
        <v>1.6339999999999999</v>
      </c>
      <c r="J102" s="2">
        <f t="shared" si="6"/>
        <v>1.8753664371255714</v>
      </c>
      <c r="L102">
        <v>0.443</v>
      </c>
      <c r="M102">
        <v>1.6080000000000001</v>
      </c>
      <c r="N102" s="2">
        <f t="shared" si="7"/>
        <v>1.8821675170426364</v>
      </c>
    </row>
    <row r="103" spans="1:14" x14ac:dyDescent="0.35">
      <c r="A103" s="25" t="s">
        <v>62</v>
      </c>
      <c r="B103" s="25" t="s">
        <v>48</v>
      </c>
      <c r="D103" s="23">
        <f>'Forshammar-oxydravit'!D100</f>
        <v>0.46874505158163876</v>
      </c>
      <c r="F103">
        <f t="shared" si="16"/>
        <v>1.9295015407678393</v>
      </c>
      <c r="H103" s="2">
        <v>0.39</v>
      </c>
      <c r="I103" s="2">
        <v>1.6339999999999999</v>
      </c>
      <c r="J103" s="2">
        <f t="shared" si="6"/>
        <v>1.9295015407678393</v>
      </c>
      <c r="L103">
        <v>0.443</v>
      </c>
      <c r="M103">
        <v>1.6080000000000001</v>
      </c>
      <c r="N103" s="2">
        <f t="shared" si="7"/>
        <v>1.9436594424619305</v>
      </c>
    </row>
    <row r="104" spans="1:14" x14ac:dyDescent="0.35">
      <c r="A104" s="25" t="s">
        <v>62</v>
      </c>
      <c r="B104" s="25" t="s">
        <v>31</v>
      </c>
      <c r="D104" s="23">
        <f>'Forshammar-oxydravit'!D101</f>
        <v>0.54706713537137552</v>
      </c>
      <c r="F104">
        <f t="shared" si="16"/>
        <v>1.8692416626258987</v>
      </c>
      <c r="H104" s="2">
        <v>0.39</v>
      </c>
      <c r="I104" s="2">
        <v>1.6339999999999999</v>
      </c>
      <c r="J104" s="2">
        <f t="shared" si="6"/>
        <v>1.8692416626258987</v>
      </c>
      <c r="L104">
        <v>0.443</v>
      </c>
      <c r="M104">
        <v>1.6080000000000001</v>
      </c>
      <c r="N104" s="2">
        <f t="shared" si="7"/>
        <v>1.8752104013930082</v>
      </c>
    </row>
    <row r="105" spans="1:14" x14ac:dyDescent="0.35">
      <c r="A105" s="25" t="s">
        <v>62</v>
      </c>
      <c r="B105" s="25" t="s">
        <v>49</v>
      </c>
      <c r="D105" s="23">
        <f>'Forshammar-oxydravit'!D102</f>
        <v>0.50857940615180453</v>
      </c>
      <c r="F105">
        <f t="shared" si="16"/>
        <v>1.8976922280437329</v>
      </c>
      <c r="H105" s="2">
        <v>0.39</v>
      </c>
      <c r="I105" s="2">
        <v>1.6339999999999999</v>
      </c>
      <c r="J105" s="2">
        <f t="shared" si="6"/>
        <v>1.8976922280437329</v>
      </c>
      <c r="L105">
        <v>0.443</v>
      </c>
      <c r="M105">
        <v>1.6080000000000001</v>
      </c>
      <c r="N105" s="2">
        <f t="shared" si="7"/>
        <v>1.9075273257009584</v>
      </c>
    </row>
    <row r="106" spans="1:14" x14ac:dyDescent="0.35">
      <c r="A106" s="25" t="s">
        <v>63</v>
      </c>
      <c r="B106" s="25" t="s">
        <v>16</v>
      </c>
      <c r="C106" t="str">
        <f>'Forshammar-oxydravit'!C103</f>
        <v>Al</v>
      </c>
      <c r="D106" s="23">
        <f>'Forshammar-oxydravit'!D103</f>
        <v>0.42821748477161148</v>
      </c>
      <c r="F106">
        <f>IF(C$106="Al",J106,N106)</f>
        <v>1.9647683874836961</v>
      </c>
      <c r="H106" s="2">
        <v>0.39</v>
      </c>
      <c r="I106" s="2">
        <v>1.6339999999999999</v>
      </c>
      <c r="J106" s="2">
        <f t="shared" si="6"/>
        <v>1.9647683874836961</v>
      </c>
      <c r="L106">
        <v>0.443</v>
      </c>
      <c r="M106">
        <v>1.6080000000000001</v>
      </c>
      <c r="N106" s="2">
        <f t="shared" si="7"/>
        <v>1.98371896321866</v>
      </c>
    </row>
    <row r="107" spans="1:14" x14ac:dyDescent="0.35">
      <c r="A107" s="25" t="s">
        <v>63</v>
      </c>
      <c r="B107" s="25" t="s">
        <v>13</v>
      </c>
      <c r="D107" s="23">
        <f>'Forshammar-oxydravit'!D104</f>
        <v>0.55530426073901928</v>
      </c>
      <c r="F107">
        <f t="shared" ref="F107:F111" si="17">IF(C$106="Al",J107,N107)</f>
        <v>1.863413248182662</v>
      </c>
      <c r="H107" s="2">
        <v>0.39</v>
      </c>
      <c r="I107" s="2">
        <v>1.6339999999999999</v>
      </c>
      <c r="J107" s="2">
        <f t="shared" si="6"/>
        <v>1.863413248182662</v>
      </c>
      <c r="L107">
        <v>0.443</v>
      </c>
      <c r="M107">
        <v>1.6080000000000001</v>
      </c>
      <c r="N107" s="2">
        <f t="shared" si="7"/>
        <v>1.8685899203715879</v>
      </c>
    </row>
    <row r="108" spans="1:14" x14ac:dyDescent="0.35">
      <c r="A108" s="25" t="s">
        <v>63</v>
      </c>
      <c r="B108" s="25" t="s">
        <v>14</v>
      </c>
      <c r="D108" s="23">
        <f>'Forshammar-oxydravit'!D105</f>
        <v>0.53854280279231548</v>
      </c>
      <c r="F108">
        <f t="shared" si="17"/>
        <v>1.8753664371255714</v>
      </c>
      <c r="H108" s="2">
        <v>0.39</v>
      </c>
      <c r="I108" s="2">
        <v>1.6339999999999999</v>
      </c>
      <c r="J108" s="2">
        <f t="shared" si="6"/>
        <v>1.8753664371255714</v>
      </c>
      <c r="L108">
        <v>0.443</v>
      </c>
      <c r="M108">
        <v>1.6080000000000001</v>
      </c>
      <c r="N108" s="2">
        <f t="shared" si="7"/>
        <v>1.8821675170426364</v>
      </c>
    </row>
    <row r="109" spans="1:14" x14ac:dyDescent="0.35">
      <c r="A109" s="25" t="s">
        <v>63</v>
      </c>
      <c r="B109" s="25" t="s">
        <v>48</v>
      </c>
      <c r="D109" s="23">
        <f>'Forshammar-oxydravit'!D106</f>
        <v>0.46874505158163876</v>
      </c>
      <c r="F109">
        <f t="shared" si="17"/>
        <v>1.9295015407678393</v>
      </c>
      <c r="H109" s="2">
        <v>0.39</v>
      </c>
      <c r="I109" s="2">
        <v>1.6339999999999999</v>
      </c>
      <c r="J109" s="2">
        <f t="shared" si="6"/>
        <v>1.9295015407678393</v>
      </c>
      <c r="L109">
        <v>0.443</v>
      </c>
      <c r="M109">
        <v>1.6080000000000001</v>
      </c>
      <c r="N109" s="2">
        <f t="shared" si="7"/>
        <v>1.9436594424619305</v>
      </c>
    </row>
    <row r="110" spans="1:14" x14ac:dyDescent="0.35">
      <c r="A110" s="25" t="s">
        <v>63</v>
      </c>
      <c r="B110" s="25" t="s">
        <v>31</v>
      </c>
      <c r="D110" s="23">
        <f>'Forshammar-oxydravit'!D107</f>
        <v>0.54706713537137552</v>
      </c>
      <c r="F110">
        <f t="shared" si="17"/>
        <v>1.8692416626258987</v>
      </c>
      <c r="H110" s="2">
        <v>0.39</v>
      </c>
      <c r="I110" s="2">
        <v>1.6339999999999999</v>
      </c>
      <c r="J110" s="2">
        <f t="shared" si="6"/>
        <v>1.8692416626258987</v>
      </c>
      <c r="L110">
        <v>0.443</v>
      </c>
      <c r="M110">
        <v>1.6080000000000001</v>
      </c>
      <c r="N110" s="2">
        <f t="shared" si="7"/>
        <v>1.8752104013930082</v>
      </c>
    </row>
    <row r="111" spans="1:14" x14ac:dyDescent="0.35">
      <c r="A111" s="25" t="s">
        <v>63</v>
      </c>
      <c r="B111" s="25" t="s">
        <v>49</v>
      </c>
      <c r="D111" s="23">
        <f>'Forshammar-oxydravit'!D108</f>
        <v>0.50857940615180453</v>
      </c>
      <c r="F111">
        <f t="shared" si="17"/>
        <v>1.8976922280437329</v>
      </c>
      <c r="H111" s="2">
        <v>0.39</v>
      </c>
      <c r="I111" s="2">
        <v>1.6339999999999999</v>
      </c>
      <c r="J111" s="2">
        <f t="shared" ref="J111:J153" si="18">I111-(H111*LN(D111))</f>
        <v>1.8976922280437329</v>
      </c>
      <c r="L111">
        <v>0.443</v>
      </c>
      <c r="M111">
        <v>1.6080000000000001</v>
      </c>
      <c r="N111" s="2">
        <f t="shared" ref="N111:N153" si="19">M111-(L111*LN(D111))</f>
        <v>1.9075273257009584</v>
      </c>
    </row>
    <row r="112" spans="1:14" x14ac:dyDescent="0.35">
      <c r="A112" s="25" t="s">
        <v>64</v>
      </c>
      <c r="B112" s="25" t="s">
        <v>16</v>
      </c>
      <c r="C112" t="str">
        <f>'Forshammar-oxydravit'!C109</f>
        <v>Al</v>
      </c>
      <c r="D112" s="23">
        <f>'Forshammar-oxydravit'!D109</f>
        <v>0.42821748477161148</v>
      </c>
      <c r="F112">
        <f>IF(C$112="Al",J112,N112)</f>
        <v>1.9647683874836961</v>
      </c>
      <c r="H112" s="2">
        <v>0.39</v>
      </c>
      <c r="I112" s="2">
        <v>1.6339999999999999</v>
      </c>
      <c r="J112" s="2">
        <f t="shared" si="18"/>
        <v>1.9647683874836961</v>
      </c>
      <c r="L112">
        <v>0.443</v>
      </c>
      <c r="M112">
        <v>1.6080000000000001</v>
      </c>
      <c r="N112" s="2">
        <f t="shared" si="19"/>
        <v>1.98371896321866</v>
      </c>
    </row>
    <row r="113" spans="1:14" x14ac:dyDescent="0.35">
      <c r="A113" s="25" t="s">
        <v>64</v>
      </c>
      <c r="B113" s="25" t="s">
        <v>13</v>
      </c>
      <c r="D113" s="23">
        <f>'Forshammar-oxydravit'!D110</f>
        <v>0.55530426073901928</v>
      </c>
      <c r="F113">
        <f t="shared" ref="F113:F117" si="20">IF(C$112="Al",J113,N113)</f>
        <v>1.863413248182662</v>
      </c>
      <c r="H113" s="2">
        <v>0.39</v>
      </c>
      <c r="I113" s="2">
        <v>1.6339999999999999</v>
      </c>
      <c r="J113" s="2">
        <f t="shared" si="18"/>
        <v>1.863413248182662</v>
      </c>
      <c r="L113">
        <v>0.443</v>
      </c>
      <c r="M113">
        <v>1.6080000000000001</v>
      </c>
      <c r="N113" s="2">
        <f t="shared" si="19"/>
        <v>1.8685899203715879</v>
      </c>
    </row>
    <row r="114" spans="1:14" x14ac:dyDescent="0.35">
      <c r="A114" s="25" t="s">
        <v>64</v>
      </c>
      <c r="B114" s="25" t="s">
        <v>14</v>
      </c>
      <c r="D114" s="23">
        <f>'Forshammar-oxydravit'!D111</f>
        <v>0.53854280279231548</v>
      </c>
      <c r="F114">
        <f t="shared" si="20"/>
        <v>1.8753664371255714</v>
      </c>
      <c r="H114" s="2">
        <v>0.39</v>
      </c>
      <c r="I114" s="2">
        <v>1.6339999999999999</v>
      </c>
      <c r="J114" s="2">
        <f t="shared" si="18"/>
        <v>1.8753664371255714</v>
      </c>
      <c r="L114">
        <v>0.443</v>
      </c>
      <c r="M114">
        <v>1.6080000000000001</v>
      </c>
      <c r="N114" s="2">
        <f t="shared" si="19"/>
        <v>1.8821675170426364</v>
      </c>
    </row>
    <row r="115" spans="1:14" x14ac:dyDescent="0.35">
      <c r="A115" s="25" t="s">
        <v>64</v>
      </c>
      <c r="B115" s="25" t="s">
        <v>48</v>
      </c>
      <c r="D115" s="23">
        <f>'Forshammar-oxydravit'!D112</f>
        <v>0.46874505158163876</v>
      </c>
      <c r="F115">
        <f t="shared" si="20"/>
        <v>1.9295015407678393</v>
      </c>
      <c r="H115" s="2">
        <v>0.39</v>
      </c>
      <c r="I115" s="2">
        <v>1.6339999999999999</v>
      </c>
      <c r="J115" s="2">
        <f t="shared" si="18"/>
        <v>1.9295015407678393</v>
      </c>
      <c r="L115">
        <v>0.443</v>
      </c>
      <c r="M115">
        <v>1.6080000000000001</v>
      </c>
      <c r="N115" s="2">
        <f t="shared" si="19"/>
        <v>1.9436594424619305</v>
      </c>
    </row>
    <row r="116" spans="1:14" x14ac:dyDescent="0.35">
      <c r="A116" s="25" t="s">
        <v>64</v>
      </c>
      <c r="B116" s="25" t="s">
        <v>31</v>
      </c>
      <c r="D116" s="23">
        <f>'Forshammar-oxydravit'!D113</f>
        <v>0.54706713537137552</v>
      </c>
      <c r="F116">
        <f t="shared" si="20"/>
        <v>1.8692416626258987</v>
      </c>
      <c r="H116" s="2">
        <v>0.39</v>
      </c>
      <c r="I116" s="2">
        <v>1.6339999999999999</v>
      </c>
      <c r="J116" s="2">
        <f t="shared" si="18"/>
        <v>1.8692416626258987</v>
      </c>
      <c r="L116">
        <v>0.443</v>
      </c>
      <c r="M116">
        <v>1.6080000000000001</v>
      </c>
      <c r="N116" s="2">
        <f t="shared" si="19"/>
        <v>1.8752104013930082</v>
      </c>
    </row>
    <row r="117" spans="1:14" x14ac:dyDescent="0.35">
      <c r="A117" s="25" t="s">
        <v>64</v>
      </c>
      <c r="B117" s="25" t="s">
        <v>49</v>
      </c>
      <c r="D117" s="23">
        <f>'Forshammar-oxydravit'!D114</f>
        <v>0.50857940615180453</v>
      </c>
      <c r="F117">
        <f t="shared" si="20"/>
        <v>1.8976922280437329</v>
      </c>
      <c r="H117" s="2">
        <v>0.39</v>
      </c>
      <c r="I117" s="2">
        <v>1.6339999999999999</v>
      </c>
      <c r="J117" s="2">
        <f t="shared" si="18"/>
        <v>1.8976922280437329</v>
      </c>
      <c r="L117">
        <v>0.443</v>
      </c>
      <c r="M117">
        <v>1.6080000000000001</v>
      </c>
      <c r="N117" s="2">
        <f t="shared" si="19"/>
        <v>1.9075273257009584</v>
      </c>
    </row>
    <row r="118" spans="1:14" x14ac:dyDescent="0.35">
      <c r="A118" s="25" t="s">
        <v>65</v>
      </c>
      <c r="B118" s="25" t="s">
        <v>16</v>
      </c>
      <c r="C118" t="str">
        <f>'Forshammar-oxydravit'!C115</f>
        <v>Al</v>
      </c>
      <c r="D118" s="23">
        <f>'Forshammar-oxydravit'!D115</f>
        <v>0.42821748477161148</v>
      </c>
      <c r="F118">
        <f>IF(C$118="Al",J118,N118)</f>
        <v>1.9647683874836961</v>
      </c>
      <c r="H118" s="2">
        <v>0.39</v>
      </c>
      <c r="I118" s="2">
        <v>1.6339999999999999</v>
      </c>
      <c r="J118" s="2">
        <f t="shared" si="18"/>
        <v>1.9647683874836961</v>
      </c>
      <c r="L118">
        <v>0.443</v>
      </c>
      <c r="M118">
        <v>1.6080000000000001</v>
      </c>
      <c r="N118" s="2">
        <f t="shared" si="19"/>
        <v>1.98371896321866</v>
      </c>
    </row>
    <row r="119" spans="1:14" x14ac:dyDescent="0.35">
      <c r="A119" s="25" t="s">
        <v>65</v>
      </c>
      <c r="B119" s="25" t="s">
        <v>13</v>
      </c>
      <c r="D119" s="23">
        <f>'Forshammar-oxydravit'!D116</f>
        <v>0.55530426073901928</v>
      </c>
      <c r="F119">
        <f t="shared" ref="F119:F123" si="21">IF(C$118="Al",J119,N119)</f>
        <v>1.863413248182662</v>
      </c>
      <c r="H119" s="2">
        <v>0.39</v>
      </c>
      <c r="I119" s="2">
        <v>1.6339999999999999</v>
      </c>
      <c r="J119" s="2">
        <f t="shared" si="18"/>
        <v>1.863413248182662</v>
      </c>
      <c r="L119">
        <v>0.443</v>
      </c>
      <c r="M119">
        <v>1.6080000000000001</v>
      </c>
      <c r="N119" s="2">
        <f t="shared" si="19"/>
        <v>1.8685899203715879</v>
      </c>
    </row>
    <row r="120" spans="1:14" x14ac:dyDescent="0.35">
      <c r="A120" s="25" t="s">
        <v>65</v>
      </c>
      <c r="B120" s="25" t="s">
        <v>14</v>
      </c>
      <c r="D120" s="23">
        <f>'Forshammar-oxydravit'!D117</f>
        <v>0.53854280279231548</v>
      </c>
      <c r="F120">
        <f t="shared" si="21"/>
        <v>1.8753664371255714</v>
      </c>
      <c r="H120" s="2">
        <v>0.39</v>
      </c>
      <c r="I120" s="2">
        <v>1.6339999999999999</v>
      </c>
      <c r="J120" s="2">
        <f t="shared" si="18"/>
        <v>1.8753664371255714</v>
      </c>
      <c r="L120">
        <v>0.443</v>
      </c>
      <c r="M120">
        <v>1.6080000000000001</v>
      </c>
      <c r="N120" s="2">
        <f t="shared" si="19"/>
        <v>1.8821675170426364</v>
      </c>
    </row>
    <row r="121" spans="1:14" x14ac:dyDescent="0.35">
      <c r="A121" s="25" t="s">
        <v>65</v>
      </c>
      <c r="B121" s="25" t="s">
        <v>48</v>
      </c>
      <c r="D121" s="23">
        <f>'Forshammar-oxydravit'!D118</f>
        <v>0.46874505158163876</v>
      </c>
      <c r="F121">
        <f t="shared" si="21"/>
        <v>1.9295015407678393</v>
      </c>
      <c r="H121" s="2">
        <v>0.39</v>
      </c>
      <c r="I121" s="2">
        <v>1.6339999999999999</v>
      </c>
      <c r="J121" s="2">
        <f t="shared" si="18"/>
        <v>1.9295015407678393</v>
      </c>
      <c r="L121">
        <v>0.443</v>
      </c>
      <c r="M121">
        <v>1.6080000000000001</v>
      </c>
      <c r="N121" s="2">
        <f t="shared" si="19"/>
        <v>1.9436594424619305</v>
      </c>
    </row>
    <row r="122" spans="1:14" x14ac:dyDescent="0.35">
      <c r="A122" s="25" t="s">
        <v>65</v>
      </c>
      <c r="B122" s="25" t="s">
        <v>31</v>
      </c>
      <c r="D122" s="23">
        <f>'Forshammar-oxydravit'!D119</f>
        <v>0.54706713537137552</v>
      </c>
      <c r="F122">
        <f t="shared" si="21"/>
        <v>1.8692416626258987</v>
      </c>
      <c r="H122" s="2">
        <v>0.39</v>
      </c>
      <c r="I122" s="2">
        <v>1.6339999999999999</v>
      </c>
      <c r="J122" s="2">
        <f t="shared" si="18"/>
        <v>1.8692416626258987</v>
      </c>
      <c r="L122">
        <v>0.443</v>
      </c>
      <c r="M122">
        <v>1.6080000000000001</v>
      </c>
      <c r="N122" s="2">
        <f t="shared" si="19"/>
        <v>1.8752104013930082</v>
      </c>
    </row>
    <row r="123" spans="1:14" x14ac:dyDescent="0.35">
      <c r="A123" s="25" t="s">
        <v>65</v>
      </c>
      <c r="B123" s="25" t="s">
        <v>49</v>
      </c>
      <c r="D123" s="23">
        <f>'Forshammar-oxydravit'!D120</f>
        <v>0.50857940615180453</v>
      </c>
      <c r="F123">
        <f t="shared" si="21"/>
        <v>1.8976922280437329</v>
      </c>
      <c r="H123" s="2">
        <v>0.39</v>
      </c>
      <c r="I123" s="2">
        <v>1.6339999999999999</v>
      </c>
      <c r="J123" s="2">
        <f t="shared" si="18"/>
        <v>1.8976922280437329</v>
      </c>
      <c r="L123">
        <v>0.443</v>
      </c>
      <c r="M123">
        <v>1.6080000000000001</v>
      </c>
      <c r="N123" s="2">
        <f t="shared" si="19"/>
        <v>1.9075273257009584</v>
      </c>
    </row>
    <row r="124" spans="1:14" x14ac:dyDescent="0.35">
      <c r="A124" s="25" t="s">
        <v>66</v>
      </c>
      <c r="B124" s="25" t="s">
        <v>16</v>
      </c>
      <c r="C124" t="str">
        <f>'Forshammar-oxydravit'!C121</f>
        <v>Al</v>
      </c>
      <c r="D124" s="23">
        <f>'Forshammar-oxydravit'!D121</f>
        <v>0.42821748477161148</v>
      </c>
      <c r="F124">
        <f>IF(C$124="Al",J124,N124)</f>
        <v>1.9647683874836961</v>
      </c>
      <c r="H124" s="2">
        <v>0.39</v>
      </c>
      <c r="I124" s="2">
        <v>1.6339999999999999</v>
      </c>
      <c r="J124" s="2">
        <f t="shared" si="18"/>
        <v>1.9647683874836961</v>
      </c>
      <c r="L124">
        <v>0.443</v>
      </c>
      <c r="M124">
        <v>1.6080000000000001</v>
      </c>
      <c r="N124" s="2">
        <f t="shared" si="19"/>
        <v>1.98371896321866</v>
      </c>
    </row>
    <row r="125" spans="1:14" x14ac:dyDescent="0.35">
      <c r="A125" s="25" t="s">
        <v>66</v>
      </c>
      <c r="B125" s="25" t="s">
        <v>13</v>
      </c>
      <c r="D125" s="23">
        <f>'Forshammar-oxydravit'!D122</f>
        <v>0.55530426073901928</v>
      </c>
      <c r="F125">
        <f t="shared" ref="F125:F129" si="22">IF(C$124="Al",J125,N125)</f>
        <v>1.863413248182662</v>
      </c>
      <c r="H125" s="2">
        <v>0.39</v>
      </c>
      <c r="I125" s="2">
        <v>1.6339999999999999</v>
      </c>
      <c r="J125" s="2">
        <f t="shared" si="18"/>
        <v>1.863413248182662</v>
      </c>
      <c r="L125">
        <v>0.443</v>
      </c>
      <c r="M125">
        <v>1.6080000000000001</v>
      </c>
      <c r="N125" s="2">
        <f t="shared" si="19"/>
        <v>1.8685899203715879</v>
      </c>
    </row>
    <row r="126" spans="1:14" x14ac:dyDescent="0.35">
      <c r="A126" s="25" t="s">
        <v>66</v>
      </c>
      <c r="B126" s="25" t="s">
        <v>14</v>
      </c>
      <c r="D126" s="23">
        <f>'Forshammar-oxydravit'!D123</f>
        <v>0.53854280279231548</v>
      </c>
      <c r="F126">
        <f t="shared" si="22"/>
        <v>1.8753664371255714</v>
      </c>
      <c r="H126" s="2">
        <v>0.39</v>
      </c>
      <c r="I126" s="2">
        <v>1.6339999999999999</v>
      </c>
      <c r="J126" s="2">
        <f t="shared" si="18"/>
        <v>1.8753664371255714</v>
      </c>
      <c r="L126">
        <v>0.443</v>
      </c>
      <c r="M126">
        <v>1.6080000000000001</v>
      </c>
      <c r="N126" s="2">
        <f t="shared" si="19"/>
        <v>1.8821675170426364</v>
      </c>
    </row>
    <row r="127" spans="1:14" x14ac:dyDescent="0.35">
      <c r="A127" s="25" t="s">
        <v>66</v>
      </c>
      <c r="B127" s="25" t="s">
        <v>48</v>
      </c>
      <c r="D127" s="23">
        <f>'Forshammar-oxydravit'!D124</f>
        <v>0.46874505158163876</v>
      </c>
      <c r="F127">
        <f t="shared" si="22"/>
        <v>1.9295015407678393</v>
      </c>
      <c r="H127" s="2">
        <v>0.39</v>
      </c>
      <c r="I127" s="2">
        <v>1.6339999999999999</v>
      </c>
      <c r="J127" s="2">
        <f t="shared" si="18"/>
        <v>1.9295015407678393</v>
      </c>
      <c r="L127">
        <v>0.443</v>
      </c>
      <c r="M127">
        <v>1.6080000000000001</v>
      </c>
      <c r="N127" s="2">
        <f t="shared" si="19"/>
        <v>1.9436594424619305</v>
      </c>
    </row>
    <row r="128" spans="1:14" x14ac:dyDescent="0.35">
      <c r="A128" s="25" t="s">
        <v>66</v>
      </c>
      <c r="B128" s="25" t="s">
        <v>31</v>
      </c>
      <c r="D128" s="23">
        <f>'Forshammar-oxydravit'!D125</f>
        <v>0.54706713537137552</v>
      </c>
      <c r="F128">
        <f t="shared" si="22"/>
        <v>1.8692416626258987</v>
      </c>
      <c r="H128" s="2">
        <v>0.39</v>
      </c>
      <c r="I128" s="2">
        <v>1.6339999999999999</v>
      </c>
      <c r="J128" s="2">
        <f t="shared" si="18"/>
        <v>1.8692416626258987</v>
      </c>
      <c r="L128">
        <v>0.443</v>
      </c>
      <c r="M128">
        <v>1.6080000000000001</v>
      </c>
      <c r="N128" s="2">
        <f t="shared" si="19"/>
        <v>1.8752104013930082</v>
      </c>
    </row>
    <row r="129" spans="1:14" x14ac:dyDescent="0.35">
      <c r="A129" s="25" t="s">
        <v>66</v>
      </c>
      <c r="B129" s="25" t="s">
        <v>49</v>
      </c>
      <c r="D129" s="23">
        <f>'Forshammar-oxydravit'!D126</f>
        <v>0.50857940615180453</v>
      </c>
      <c r="F129">
        <f t="shared" si="22"/>
        <v>1.8976922280437329</v>
      </c>
      <c r="H129" s="2">
        <v>0.39</v>
      </c>
      <c r="I129" s="2">
        <v>1.6339999999999999</v>
      </c>
      <c r="J129" s="2">
        <f t="shared" si="18"/>
        <v>1.8976922280437329</v>
      </c>
      <c r="L129">
        <v>0.443</v>
      </c>
      <c r="M129">
        <v>1.6080000000000001</v>
      </c>
      <c r="N129" s="2">
        <f t="shared" si="19"/>
        <v>1.9075273257009584</v>
      </c>
    </row>
    <row r="130" spans="1:14" x14ac:dyDescent="0.35">
      <c r="A130" s="25" t="s">
        <v>67</v>
      </c>
      <c r="B130" s="25" t="s">
        <v>16</v>
      </c>
      <c r="C130" t="str">
        <f>'Forshammar-oxydravit'!C127</f>
        <v>Al</v>
      </c>
      <c r="D130" s="23">
        <f>'Forshammar-oxydravit'!D127</f>
        <v>0.42821748477161148</v>
      </c>
      <c r="F130">
        <f>IF(C$130="Al",J130,N130)</f>
        <v>1.9647683874836961</v>
      </c>
      <c r="H130" s="2">
        <v>0.39</v>
      </c>
      <c r="I130" s="2">
        <v>1.6339999999999999</v>
      </c>
      <c r="J130" s="2">
        <f t="shared" si="18"/>
        <v>1.9647683874836961</v>
      </c>
      <c r="L130">
        <v>0.443</v>
      </c>
      <c r="M130">
        <v>1.6080000000000001</v>
      </c>
      <c r="N130" s="2">
        <f t="shared" si="19"/>
        <v>1.98371896321866</v>
      </c>
    </row>
    <row r="131" spans="1:14" x14ac:dyDescent="0.35">
      <c r="A131" s="25" t="s">
        <v>67</v>
      </c>
      <c r="B131" s="25" t="s">
        <v>13</v>
      </c>
      <c r="D131" s="23">
        <f>'Forshammar-oxydravit'!D128</f>
        <v>0.55530426073901928</v>
      </c>
      <c r="F131">
        <f t="shared" ref="F131:F135" si="23">IF(C$130="Al",J131,N131)</f>
        <v>1.863413248182662</v>
      </c>
      <c r="H131" s="2">
        <v>0.39</v>
      </c>
      <c r="I131" s="2">
        <v>1.6339999999999999</v>
      </c>
      <c r="J131" s="2">
        <f t="shared" si="18"/>
        <v>1.863413248182662</v>
      </c>
      <c r="L131">
        <v>0.443</v>
      </c>
      <c r="M131">
        <v>1.6080000000000001</v>
      </c>
      <c r="N131" s="2">
        <f t="shared" si="19"/>
        <v>1.8685899203715879</v>
      </c>
    </row>
    <row r="132" spans="1:14" x14ac:dyDescent="0.35">
      <c r="A132" s="25" t="s">
        <v>67</v>
      </c>
      <c r="B132" s="25" t="s">
        <v>14</v>
      </c>
      <c r="D132" s="23">
        <f>'Forshammar-oxydravit'!D129</f>
        <v>0.53854280279231548</v>
      </c>
      <c r="F132">
        <f t="shared" si="23"/>
        <v>1.8753664371255714</v>
      </c>
      <c r="H132" s="2">
        <v>0.39</v>
      </c>
      <c r="I132" s="2">
        <v>1.6339999999999999</v>
      </c>
      <c r="J132" s="2">
        <f t="shared" si="18"/>
        <v>1.8753664371255714</v>
      </c>
      <c r="L132">
        <v>0.443</v>
      </c>
      <c r="M132">
        <v>1.6080000000000001</v>
      </c>
      <c r="N132" s="2">
        <f t="shared" si="19"/>
        <v>1.8821675170426364</v>
      </c>
    </row>
    <row r="133" spans="1:14" x14ac:dyDescent="0.35">
      <c r="A133" s="25" t="s">
        <v>67</v>
      </c>
      <c r="B133" s="25" t="s">
        <v>48</v>
      </c>
      <c r="D133" s="23">
        <f>'Forshammar-oxydravit'!D130</f>
        <v>0.46874505158163876</v>
      </c>
      <c r="F133">
        <f t="shared" si="23"/>
        <v>1.9295015407678393</v>
      </c>
      <c r="H133" s="2">
        <v>0.39</v>
      </c>
      <c r="I133" s="2">
        <v>1.6339999999999999</v>
      </c>
      <c r="J133" s="2">
        <f t="shared" si="18"/>
        <v>1.9295015407678393</v>
      </c>
      <c r="L133">
        <v>0.443</v>
      </c>
      <c r="M133">
        <v>1.6080000000000001</v>
      </c>
      <c r="N133" s="2">
        <f t="shared" si="19"/>
        <v>1.9436594424619305</v>
      </c>
    </row>
    <row r="134" spans="1:14" x14ac:dyDescent="0.35">
      <c r="A134" s="25" t="s">
        <v>67</v>
      </c>
      <c r="B134" s="25" t="s">
        <v>31</v>
      </c>
      <c r="D134" s="23">
        <f>'Forshammar-oxydravit'!D131</f>
        <v>0.54706713537137552</v>
      </c>
      <c r="F134">
        <f t="shared" si="23"/>
        <v>1.8692416626258987</v>
      </c>
      <c r="H134" s="2">
        <v>0.39</v>
      </c>
      <c r="I134" s="2">
        <v>1.6339999999999999</v>
      </c>
      <c r="J134" s="2">
        <f t="shared" si="18"/>
        <v>1.8692416626258987</v>
      </c>
      <c r="L134">
        <v>0.443</v>
      </c>
      <c r="M134">
        <v>1.6080000000000001</v>
      </c>
      <c r="N134" s="2">
        <f t="shared" si="19"/>
        <v>1.8752104013930082</v>
      </c>
    </row>
    <row r="135" spans="1:14" x14ac:dyDescent="0.35">
      <c r="A135" s="25" t="s">
        <v>67</v>
      </c>
      <c r="B135" s="25" t="s">
        <v>49</v>
      </c>
      <c r="D135" s="23">
        <f>'Forshammar-oxydravit'!D132</f>
        <v>0.50857940615180453</v>
      </c>
      <c r="F135">
        <f t="shared" si="23"/>
        <v>1.8976922280437329</v>
      </c>
      <c r="H135" s="2">
        <v>0.39</v>
      </c>
      <c r="I135" s="2">
        <v>1.6339999999999999</v>
      </c>
      <c r="J135" s="2">
        <f t="shared" si="18"/>
        <v>1.8976922280437329</v>
      </c>
      <c r="L135">
        <v>0.443</v>
      </c>
      <c r="M135">
        <v>1.6080000000000001</v>
      </c>
      <c r="N135" s="2">
        <f t="shared" si="19"/>
        <v>1.9075273257009584</v>
      </c>
    </row>
    <row r="136" spans="1:14" x14ac:dyDescent="0.35">
      <c r="A136" s="25" t="s">
        <v>68</v>
      </c>
      <c r="B136" s="25" t="s">
        <v>16</v>
      </c>
      <c r="C136" t="str">
        <f>'Forshammar-oxydravit'!C133</f>
        <v>Al</v>
      </c>
      <c r="D136" s="23">
        <f>'Forshammar-oxydravit'!D133</f>
        <v>0.42821748477161148</v>
      </c>
      <c r="F136">
        <f>IF(C$136="Al",J136,N136)</f>
        <v>1.9647683874836961</v>
      </c>
      <c r="H136" s="2">
        <v>0.39</v>
      </c>
      <c r="I136" s="2">
        <v>1.6339999999999999</v>
      </c>
      <c r="J136" s="2">
        <f t="shared" si="18"/>
        <v>1.9647683874836961</v>
      </c>
      <c r="L136">
        <v>0.443</v>
      </c>
      <c r="M136">
        <v>1.6080000000000001</v>
      </c>
      <c r="N136" s="2">
        <f t="shared" si="19"/>
        <v>1.98371896321866</v>
      </c>
    </row>
    <row r="137" spans="1:14" x14ac:dyDescent="0.35">
      <c r="A137" s="25" t="s">
        <v>68</v>
      </c>
      <c r="B137" s="25" t="s">
        <v>13</v>
      </c>
      <c r="D137" s="23">
        <f>'Forshammar-oxydravit'!D134</f>
        <v>0.55530426073901928</v>
      </c>
      <c r="F137">
        <f t="shared" ref="F137:F141" si="24">IF(C$136="Al",J137,N137)</f>
        <v>1.863413248182662</v>
      </c>
      <c r="H137" s="2">
        <v>0.39</v>
      </c>
      <c r="I137" s="2">
        <v>1.6339999999999999</v>
      </c>
      <c r="J137" s="2">
        <f t="shared" si="18"/>
        <v>1.863413248182662</v>
      </c>
      <c r="L137">
        <v>0.443</v>
      </c>
      <c r="M137">
        <v>1.6080000000000001</v>
      </c>
      <c r="N137" s="2">
        <f t="shared" si="19"/>
        <v>1.8685899203715879</v>
      </c>
    </row>
    <row r="138" spans="1:14" x14ac:dyDescent="0.35">
      <c r="A138" s="25" t="s">
        <v>68</v>
      </c>
      <c r="B138" s="25" t="s">
        <v>14</v>
      </c>
      <c r="D138" s="23">
        <f>'Forshammar-oxydravit'!D135</f>
        <v>0.53854280279231548</v>
      </c>
      <c r="F138">
        <f t="shared" si="24"/>
        <v>1.8753664371255714</v>
      </c>
      <c r="H138" s="2">
        <v>0.39</v>
      </c>
      <c r="I138" s="2">
        <v>1.6339999999999999</v>
      </c>
      <c r="J138" s="2">
        <f t="shared" si="18"/>
        <v>1.8753664371255714</v>
      </c>
      <c r="L138">
        <v>0.443</v>
      </c>
      <c r="M138">
        <v>1.6080000000000001</v>
      </c>
      <c r="N138" s="2">
        <f t="shared" si="19"/>
        <v>1.8821675170426364</v>
      </c>
    </row>
    <row r="139" spans="1:14" x14ac:dyDescent="0.35">
      <c r="A139" s="25" t="s">
        <v>68</v>
      </c>
      <c r="B139" s="25" t="s">
        <v>48</v>
      </c>
      <c r="D139" s="23">
        <f>'Forshammar-oxydravit'!D136</f>
        <v>0.46874505158163876</v>
      </c>
      <c r="F139">
        <f t="shared" si="24"/>
        <v>1.9295015407678393</v>
      </c>
      <c r="H139" s="2">
        <v>0.39</v>
      </c>
      <c r="I139" s="2">
        <v>1.6339999999999999</v>
      </c>
      <c r="J139" s="2">
        <f t="shared" si="18"/>
        <v>1.9295015407678393</v>
      </c>
      <c r="L139">
        <v>0.443</v>
      </c>
      <c r="M139">
        <v>1.6080000000000001</v>
      </c>
      <c r="N139" s="2">
        <f t="shared" si="19"/>
        <v>1.9436594424619305</v>
      </c>
    </row>
    <row r="140" spans="1:14" x14ac:dyDescent="0.35">
      <c r="A140" s="25" t="s">
        <v>68</v>
      </c>
      <c r="B140" s="25" t="s">
        <v>31</v>
      </c>
      <c r="D140" s="23">
        <f>'Forshammar-oxydravit'!D137</f>
        <v>0.54706713537137552</v>
      </c>
      <c r="F140">
        <f t="shared" si="24"/>
        <v>1.8692416626258987</v>
      </c>
      <c r="H140" s="2">
        <v>0.39</v>
      </c>
      <c r="I140" s="2">
        <v>1.6339999999999999</v>
      </c>
      <c r="J140" s="2">
        <f t="shared" si="18"/>
        <v>1.8692416626258987</v>
      </c>
      <c r="L140">
        <v>0.443</v>
      </c>
      <c r="M140">
        <v>1.6080000000000001</v>
      </c>
      <c r="N140" s="2">
        <f t="shared" si="19"/>
        <v>1.8752104013930082</v>
      </c>
    </row>
    <row r="141" spans="1:14" x14ac:dyDescent="0.35">
      <c r="A141" s="25" t="s">
        <v>68</v>
      </c>
      <c r="B141" s="25" t="s">
        <v>49</v>
      </c>
      <c r="D141" s="23">
        <f>'Forshammar-oxydravit'!D138</f>
        <v>0.50857940615180453</v>
      </c>
      <c r="F141">
        <f t="shared" si="24"/>
        <v>1.8976922280437329</v>
      </c>
      <c r="H141" s="2">
        <v>0.39</v>
      </c>
      <c r="I141" s="2">
        <v>1.6339999999999999</v>
      </c>
      <c r="J141" s="2">
        <f t="shared" si="18"/>
        <v>1.8976922280437329</v>
      </c>
      <c r="L141">
        <v>0.443</v>
      </c>
      <c r="M141">
        <v>1.6080000000000001</v>
      </c>
      <c r="N141" s="2">
        <f t="shared" si="19"/>
        <v>1.9075273257009584</v>
      </c>
    </row>
    <row r="142" spans="1:14" x14ac:dyDescent="0.35">
      <c r="A142" s="25" t="s">
        <v>69</v>
      </c>
      <c r="B142" s="25" t="s">
        <v>16</v>
      </c>
      <c r="C142" t="str">
        <f>'Forshammar-oxydravit'!C139</f>
        <v>Al</v>
      </c>
      <c r="D142" s="23">
        <f>'Forshammar-oxydravit'!D139</f>
        <v>0.42821748477161148</v>
      </c>
      <c r="F142">
        <f>IF(C$142="Al",J142,N142)</f>
        <v>1.9647683874836961</v>
      </c>
      <c r="H142" s="2">
        <v>0.39</v>
      </c>
      <c r="I142" s="2">
        <v>1.6339999999999999</v>
      </c>
      <c r="J142" s="2">
        <f t="shared" si="18"/>
        <v>1.9647683874836961</v>
      </c>
      <c r="L142">
        <v>0.443</v>
      </c>
      <c r="M142">
        <v>1.6080000000000001</v>
      </c>
      <c r="N142" s="2">
        <f t="shared" si="19"/>
        <v>1.98371896321866</v>
      </c>
    </row>
    <row r="143" spans="1:14" x14ac:dyDescent="0.35">
      <c r="A143" s="25" t="s">
        <v>69</v>
      </c>
      <c r="B143" s="25" t="s">
        <v>13</v>
      </c>
      <c r="D143" s="23">
        <f>'Forshammar-oxydravit'!D140</f>
        <v>0.55530426073901928</v>
      </c>
      <c r="F143">
        <f t="shared" ref="F143:F147" si="25">IF(C$142="Al",J143,N143)</f>
        <v>1.863413248182662</v>
      </c>
      <c r="H143" s="2">
        <v>0.39</v>
      </c>
      <c r="I143" s="2">
        <v>1.6339999999999999</v>
      </c>
      <c r="J143" s="2">
        <f t="shared" si="18"/>
        <v>1.863413248182662</v>
      </c>
      <c r="L143">
        <v>0.443</v>
      </c>
      <c r="M143">
        <v>1.6080000000000001</v>
      </c>
      <c r="N143" s="2">
        <f t="shared" si="19"/>
        <v>1.8685899203715879</v>
      </c>
    </row>
    <row r="144" spans="1:14" x14ac:dyDescent="0.35">
      <c r="A144" s="25" t="s">
        <v>69</v>
      </c>
      <c r="B144" s="25" t="s">
        <v>14</v>
      </c>
      <c r="D144" s="23">
        <f>'Forshammar-oxydravit'!D141</f>
        <v>0.53854280279231548</v>
      </c>
      <c r="F144">
        <f t="shared" si="25"/>
        <v>1.8753664371255714</v>
      </c>
      <c r="H144" s="2">
        <v>0.39</v>
      </c>
      <c r="I144" s="2">
        <v>1.6339999999999999</v>
      </c>
      <c r="J144" s="2">
        <f t="shared" si="18"/>
        <v>1.8753664371255714</v>
      </c>
      <c r="L144">
        <v>0.443</v>
      </c>
      <c r="M144">
        <v>1.6080000000000001</v>
      </c>
      <c r="N144" s="2">
        <f t="shared" si="19"/>
        <v>1.8821675170426364</v>
      </c>
    </row>
    <row r="145" spans="1:14" x14ac:dyDescent="0.35">
      <c r="A145" s="25" t="s">
        <v>69</v>
      </c>
      <c r="B145" s="25" t="s">
        <v>48</v>
      </c>
      <c r="D145" s="23">
        <f>'Forshammar-oxydravit'!D142</f>
        <v>0.46874505158163876</v>
      </c>
      <c r="F145">
        <f t="shared" si="25"/>
        <v>1.9295015407678393</v>
      </c>
      <c r="H145" s="2">
        <v>0.39</v>
      </c>
      <c r="I145" s="2">
        <v>1.6339999999999999</v>
      </c>
      <c r="J145" s="2">
        <f t="shared" si="18"/>
        <v>1.9295015407678393</v>
      </c>
      <c r="L145">
        <v>0.443</v>
      </c>
      <c r="M145">
        <v>1.6080000000000001</v>
      </c>
      <c r="N145" s="2">
        <f t="shared" si="19"/>
        <v>1.9436594424619305</v>
      </c>
    </row>
    <row r="146" spans="1:14" x14ac:dyDescent="0.35">
      <c r="A146" s="25" t="s">
        <v>69</v>
      </c>
      <c r="B146" s="25" t="s">
        <v>31</v>
      </c>
      <c r="D146" s="23">
        <f>'Forshammar-oxydravit'!D143</f>
        <v>0.54706713537137552</v>
      </c>
      <c r="F146">
        <f t="shared" si="25"/>
        <v>1.8692416626258987</v>
      </c>
      <c r="H146" s="2">
        <v>0.39</v>
      </c>
      <c r="I146" s="2">
        <v>1.6339999999999999</v>
      </c>
      <c r="J146" s="2">
        <f t="shared" si="18"/>
        <v>1.8692416626258987</v>
      </c>
      <c r="L146">
        <v>0.443</v>
      </c>
      <c r="M146">
        <v>1.6080000000000001</v>
      </c>
      <c r="N146" s="2">
        <f t="shared" si="19"/>
        <v>1.8752104013930082</v>
      </c>
    </row>
    <row r="147" spans="1:14" x14ac:dyDescent="0.35">
      <c r="A147" s="25" t="s">
        <v>69</v>
      </c>
      <c r="B147" s="25" t="s">
        <v>49</v>
      </c>
      <c r="D147" s="23">
        <f>'Forshammar-oxydravit'!D144</f>
        <v>0.50857940615180453</v>
      </c>
      <c r="F147">
        <f t="shared" si="25"/>
        <v>1.8976922280437329</v>
      </c>
      <c r="H147" s="2">
        <v>0.39</v>
      </c>
      <c r="I147" s="2">
        <v>1.6339999999999999</v>
      </c>
      <c r="J147" s="2">
        <f t="shared" si="18"/>
        <v>1.8976922280437329</v>
      </c>
      <c r="L147">
        <v>0.443</v>
      </c>
      <c r="M147">
        <v>1.6080000000000001</v>
      </c>
      <c r="N147" s="2">
        <f t="shared" si="19"/>
        <v>1.9075273257009584</v>
      </c>
    </row>
    <row r="148" spans="1:14" x14ac:dyDescent="0.35">
      <c r="A148" s="25" t="s">
        <v>70</v>
      </c>
      <c r="B148" s="25" t="s">
        <v>16</v>
      </c>
      <c r="C148" t="str">
        <f>'Forshammar-oxydravit'!C145</f>
        <v>Al</v>
      </c>
      <c r="D148" s="23">
        <f>'Forshammar-oxydravit'!D145</f>
        <v>0.42821748477161148</v>
      </c>
      <c r="F148">
        <f>IF(C$148="Al",J148,N148)</f>
        <v>1.9647683874836961</v>
      </c>
      <c r="H148" s="2">
        <v>0.39</v>
      </c>
      <c r="I148" s="2">
        <v>1.6339999999999999</v>
      </c>
      <c r="J148" s="2">
        <f t="shared" si="18"/>
        <v>1.9647683874836961</v>
      </c>
      <c r="L148">
        <v>0.443</v>
      </c>
      <c r="M148">
        <v>1.6080000000000001</v>
      </c>
      <c r="N148" s="2">
        <f t="shared" si="19"/>
        <v>1.98371896321866</v>
      </c>
    </row>
    <row r="149" spans="1:14" x14ac:dyDescent="0.35">
      <c r="A149" s="25" t="s">
        <v>70</v>
      </c>
      <c r="B149" s="25" t="s">
        <v>13</v>
      </c>
      <c r="D149" s="23">
        <f>'Forshammar-oxydravit'!D146</f>
        <v>0.55530426073901928</v>
      </c>
      <c r="F149">
        <f t="shared" ref="F149:F153" si="26">IF(C$148="Al",J149,N149)</f>
        <v>1.863413248182662</v>
      </c>
      <c r="H149" s="2">
        <v>0.39</v>
      </c>
      <c r="I149" s="2">
        <v>1.6339999999999999</v>
      </c>
      <c r="J149" s="2">
        <f t="shared" si="18"/>
        <v>1.863413248182662</v>
      </c>
      <c r="L149">
        <v>0.443</v>
      </c>
      <c r="M149">
        <v>1.6080000000000001</v>
      </c>
      <c r="N149" s="2">
        <f t="shared" si="19"/>
        <v>1.8685899203715879</v>
      </c>
    </row>
    <row r="150" spans="1:14" x14ac:dyDescent="0.35">
      <c r="A150" s="25" t="s">
        <v>70</v>
      </c>
      <c r="B150" s="25" t="s">
        <v>14</v>
      </c>
      <c r="D150" s="23">
        <f>'Forshammar-oxydravit'!D147</f>
        <v>0.53854280279231548</v>
      </c>
      <c r="F150">
        <f t="shared" si="26"/>
        <v>1.8753664371255714</v>
      </c>
      <c r="H150" s="2">
        <v>0.39</v>
      </c>
      <c r="I150" s="2">
        <v>1.6339999999999999</v>
      </c>
      <c r="J150" s="2">
        <f t="shared" si="18"/>
        <v>1.8753664371255714</v>
      </c>
      <c r="L150">
        <v>0.443</v>
      </c>
      <c r="M150">
        <v>1.6080000000000001</v>
      </c>
      <c r="N150" s="2">
        <f t="shared" si="19"/>
        <v>1.8821675170426364</v>
      </c>
    </row>
    <row r="151" spans="1:14" x14ac:dyDescent="0.35">
      <c r="A151" s="25" t="s">
        <v>70</v>
      </c>
      <c r="B151" s="25" t="s">
        <v>48</v>
      </c>
      <c r="D151" s="23">
        <f>'Forshammar-oxydravit'!D148</f>
        <v>0.46874505158163876</v>
      </c>
      <c r="F151">
        <f t="shared" si="26"/>
        <v>1.9295015407678393</v>
      </c>
      <c r="H151" s="2">
        <v>0.39</v>
      </c>
      <c r="I151" s="2">
        <v>1.6339999999999999</v>
      </c>
      <c r="J151" s="2">
        <f t="shared" si="18"/>
        <v>1.9295015407678393</v>
      </c>
      <c r="L151">
        <v>0.443</v>
      </c>
      <c r="M151">
        <v>1.6080000000000001</v>
      </c>
      <c r="N151" s="2">
        <f t="shared" si="19"/>
        <v>1.9436594424619305</v>
      </c>
    </row>
    <row r="152" spans="1:14" x14ac:dyDescent="0.35">
      <c r="A152" s="25" t="s">
        <v>70</v>
      </c>
      <c r="B152" s="25" t="s">
        <v>31</v>
      </c>
      <c r="D152" s="23">
        <f>'Forshammar-oxydravit'!D149</f>
        <v>0.54706713537137552</v>
      </c>
      <c r="F152">
        <f t="shared" si="26"/>
        <v>1.8692416626258987</v>
      </c>
      <c r="H152" s="2">
        <v>0.39</v>
      </c>
      <c r="I152" s="2">
        <v>1.6339999999999999</v>
      </c>
      <c r="J152" s="2">
        <f t="shared" si="18"/>
        <v>1.8692416626258987</v>
      </c>
      <c r="L152">
        <v>0.443</v>
      </c>
      <c r="M152">
        <v>1.6080000000000001</v>
      </c>
      <c r="N152" s="2">
        <f t="shared" si="19"/>
        <v>1.8752104013930082</v>
      </c>
    </row>
    <row r="153" spans="1:14" x14ac:dyDescent="0.35">
      <c r="A153" s="25" t="s">
        <v>70</v>
      </c>
      <c r="B153" s="25" t="s">
        <v>49</v>
      </c>
      <c r="D153" s="23">
        <f>'Forshammar-oxydravit'!D150</f>
        <v>0.50857940615180453</v>
      </c>
      <c r="F153">
        <f t="shared" si="26"/>
        <v>1.8976922280437329</v>
      </c>
      <c r="H153" s="2">
        <v>0.39</v>
      </c>
      <c r="I153" s="2">
        <v>1.6339999999999999</v>
      </c>
      <c r="J153" s="2">
        <f t="shared" si="18"/>
        <v>1.8976922280437329</v>
      </c>
      <c r="L153">
        <v>0.443</v>
      </c>
      <c r="M153">
        <v>1.6080000000000001</v>
      </c>
      <c r="N153" s="2">
        <f t="shared" si="19"/>
        <v>1.9075273257009584</v>
      </c>
    </row>
    <row r="154" spans="1:14" x14ac:dyDescent="0.35">
      <c r="A154" s="25"/>
      <c r="B154" s="25"/>
      <c r="D154" s="23"/>
      <c r="J154" t="s">
        <v>27</v>
      </c>
      <c r="N154" t="s">
        <v>28</v>
      </c>
    </row>
    <row r="155" spans="1:14" x14ac:dyDescent="0.35">
      <c r="A155" s="27" t="s">
        <v>6</v>
      </c>
      <c r="B155" s="27" t="s">
        <v>15</v>
      </c>
      <c r="C155" t="str">
        <f>'Forshammar-oxydravit'!C151</f>
        <v>Al</v>
      </c>
      <c r="D155" s="23">
        <f>'Forshammar-oxydravit'!D151</f>
        <v>0.68840106217974595</v>
      </c>
      <c r="F155">
        <f>IF(C$155="Al",J155,N155)</f>
        <v>1.779619631954072</v>
      </c>
      <c r="H155" s="2">
        <v>0.39</v>
      </c>
      <c r="I155" s="2">
        <v>1.6339999999999999</v>
      </c>
      <c r="J155" s="2">
        <f>I155-(H155*LN(D155))</f>
        <v>1.779619631954072</v>
      </c>
      <c r="L155">
        <v>0.443</v>
      </c>
      <c r="M155">
        <v>1.6080000000000001</v>
      </c>
      <c r="N155" s="2">
        <f>M155-(L155*LN(D155))</f>
        <v>1.7734089665529591</v>
      </c>
    </row>
    <row r="156" spans="1:14" x14ac:dyDescent="0.35">
      <c r="A156" s="27" t="s">
        <v>6</v>
      </c>
      <c r="B156" s="27" t="s">
        <v>10</v>
      </c>
      <c r="D156" s="23">
        <f>'Forshammar-oxydravit'!D152</f>
        <v>0.46622570708376126</v>
      </c>
      <c r="F156">
        <f t="shared" ref="F156:F160" si="27">IF(C$155="Al",J156,N156)</f>
        <v>1.931603310738859</v>
      </c>
      <c r="H156" s="2">
        <v>0.39</v>
      </c>
      <c r="I156" s="2">
        <v>1.6339999999999999</v>
      </c>
      <c r="J156" s="2">
        <f t="shared" ref="J156:J172" si="28">I156-(H156*LN(D156))</f>
        <v>1.931603310738859</v>
      </c>
      <c r="L156">
        <v>0.443</v>
      </c>
      <c r="M156">
        <v>1.6080000000000001</v>
      </c>
      <c r="N156" s="2">
        <f t="shared" ref="N156:N172" si="29">M156-(L156*LN(D156))</f>
        <v>1.9460468375828581</v>
      </c>
    </row>
    <row r="157" spans="1:14" x14ac:dyDescent="0.35">
      <c r="A157" s="27" t="s">
        <v>6</v>
      </c>
      <c r="B157" s="27" t="s">
        <v>10</v>
      </c>
      <c r="D157" s="23">
        <f>'Forshammar-oxydravit'!D153</f>
        <v>0.46622570708376126</v>
      </c>
      <c r="F157">
        <f t="shared" si="27"/>
        <v>1.931603310738859</v>
      </c>
      <c r="H157" s="2">
        <v>0.39</v>
      </c>
      <c r="I157" s="2">
        <v>1.6339999999999999</v>
      </c>
      <c r="J157" s="2">
        <f t="shared" si="28"/>
        <v>1.931603310738859</v>
      </c>
      <c r="L157">
        <v>0.443</v>
      </c>
      <c r="M157">
        <v>1.6080000000000001</v>
      </c>
      <c r="N157" s="2">
        <f t="shared" si="29"/>
        <v>1.9460468375828581</v>
      </c>
    </row>
    <row r="158" spans="1:14" x14ac:dyDescent="0.35">
      <c r="A158" s="27" t="s">
        <v>6</v>
      </c>
      <c r="B158" s="27" t="s">
        <v>16</v>
      </c>
      <c r="D158" s="23">
        <f>'Forshammar-oxydravit'!D154</f>
        <v>0.38356894373658096</v>
      </c>
      <c r="F158">
        <f t="shared" si="27"/>
        <v>2.007712000715157</v>
      </c>
      <c r="H158" s="2">
        <v>0.39</v>
      </c>
      <c r="I158" s="2">
        <v>1.6339999999999999</v>
      </c>
      <c r="J158" s="2">
        <f t="shared" si="28"/>
        <v>2.007712000715157</v>
      </c>
      <c r="L158">
        <v>0.443</v>
      </c>
      <c r="M158">
        <v>1.6080000000000001</v>
      </c>
      <c r="N158" s="2">
        <f t="shared" si="29"/>
        <v>2.032498503376448</v>
      </c>
    </row>
    <row r="159" spans="1:14" x14ac:dyDescent="0.35">
      <c r="A159" s="27" t="s">
        <v>6</v>
      </c>
      <c r="B159" s="27" t="s">
        <v>13</v>
      </c>
      <c r="D159" s="23">
        <f>'Forshammar-oxydravit'!D155</f>
        <v>0.52088961752645224</v>
      </c>
      <c r="F159">
        <f t="shared" si="27"/>
        <v>1.8883646792287536</v>
      </c>
      <c r="H159" s="2">
        <v>0.39</v>
      </c>
      <c r="I159" s="2">
        <v>1.6339999999999999</v>
      </c>
      <c r="J159" s="2">
        <f t="shared" si="28"/>
        <v>1.8883646792287536</v>
      </c>
      <c r="L159">
        <v>0.443</v>
      </c>
      <c r="M159">
        <v>1.6080000000000001</v>
      </c>
      <c r="N159" s="2">
        <f t="shared" si="29"/>
        <v>1.8969321869188152</v>
      </c>
    </row>
    <row r="160" spans="1:14" x14ac:dyDescent="0.35">
      <c r="A160" s="27" t="s">
        <v>6</v>
      </c>
      <c r="B160" s="27" t="s">
        <v>13</v>
      </c>
      <c r="D160" s="23">
        <f>'Forshammar-oxydravit'!D156</f>
        <v>0.52088961752645224</v>
      </c>
      <c r="F160">
        <f t="shared" si="27"/>
        <v>1.8883646792287536</v>
      </c>
      <c r="H160" s="2">
        <v>0.39</v>
      </c>
      <c r="I160" s="2">
        <v>1.6339999999999999</v>
      </c>
      <c r="J160" s="2">
        <f t="shared" si="28"/>
        <v>1.8883646792287536</v>
      </c>
      <c r="L160">
        <v>0.443</v>
      </c>
      <c r="M160">
        <v>1.6080000000000001</v>
      </c>
      <c r="N160" s="2">
        <f t="shared" si="29"/>
        <v>1.8969321869188152</v>
      </c>
    </row>
    <row r="161" spans="1:14" x14ac:dyDescent="0.35">
      <c r="A161" s="27" t="s">
        <v>8</v>
      </c>
      <c r="B161" s="27" t="s">
        <v>15</v>
      </c>
      <c r="C161" t="str">
        <f>'Forshammar-oxydravit'!C157</f>
        <v>Al</v>
      </c>
      <c r="D161" s="23">
        <f>'Forshammar-oxydravit'!D157</f>
        <v>0.68840106217974595</v>
      </c>
      <c r="F161">
        <f>IF(C$161="Al",J161,N161)</f>
        <v>1.779619631954072</v>
      </c>
      <c r="H161" s="2">
        <v>0.39</v>
      </c>
      <c r="I161" s="2">
        <v>1.6339999999999999</v>
      </c>
      <c r="J161" s="2">
        <f t="shared" si="28"/>
        <v>1.779619631954072</v>
      </c>
      <c r="L161">
        <v>0.443</v>
      </c>
      <c r="M161">
        <v>1.6080000000000001</v>
      </c>
      <c r="N161" s="2">
        <f t="shared" si="29"/>
        <v>1.7734089665529591</v>
      </c>
    </row>
    <row r="162" spans="1:14" x14ac:dyDescent="0.35">
      <c r="A162" s="27" t="s">
        <v>8</v>
      </c>
      <c r="B162" s="27" t="s">
        <v>10</v>
      </c>
      <c r="D162" s="23">
        <f>'Forshammar-oxydravit'!D158</f>
        <v>0.46622570708376126</v>
      </c>
      <c r="F162">
        <f t="shared" ref="F162:F166" si="30">IF(C$161="Al",J162,N162)</f>
        <v>1.931603310738859</v>
      </c>
      <c r="H162" s="2">
        <v>0.39</v>
      </c>
      <c r="I162" s="2">
        <v>1.6339999999999999</v>
      </c>
      <c r="J162" s="2">
        <f t="shared" si="28"/>
        <v>1.931603310738859</v>
      </c>
      <c r="L162">
        <v>0.443</v>
      </c>
      <c r="M162">
        <v>1.6080000000000001</v>
      </c>
      <c r="N162" s="2">
        <f t="shared" si="29"/>
        <v>1.9460468375828581</v>
      </c>
    </row>
    <row r="163" spans="1:14" x14ac:dyDescent="0.35">
      <c r="A163" s="27" t="s">
        <v>8</v>
      </c>
      <c r="B163" s="27" t="s">
        <v>10</v>
      </c>
      <c r="D163" s="23">
        <f>'Forshammar-oxydravit'!D159</f>
        <v>0.46622570708376126</v>
      </c>
      <c r="F163">
        <f t="shared" si="30"/>
        <v>1.931603310738859</v>
      </c>
      <c r="H163" s="2">
        <v>0.39</v>
      </c>
      <c r="I163" s="2">
        <v>1.6339999999999999</v>
      </c>
      <c r="J163" s="2">
        <f t="shared" si="28"/>
        <v>1.931603310738859</v>
      </c>
      <c r="L163">
        <v>0.443</v>
      </c>
      <c r="M163">
        <v>1.6080000000000001</v>
      </c>
      <c r="N163" s="2">
        <f t="shared" si="29"/>
        <v>1.9460468375828581</v>
      </c>
    </row>
    <row r="164" spans="1:14" x14ac:dyDescent="0.35">
      <c r="A164" s="27" t="s">
        <v>8</v>
      </c>
      <c r="B164" s="27" t="s">
        <v>16</v>
      </c>
      <c r="D164" s="23">
        <f>'Forshammar-oxydravit'!D160</f>
        <v>0.38356894373658096</v>
      </c>
      <c r="F164">
        <f t="shared" si="30"/>
        <v>2.007712000715157</v>
      </c>
      <c r="H164" s="2">
        <v>0.39</v>
      </c>
      <c r="I164" s="2">
        <v>1.6339999999999999</v>
      </c>
      <c r="J164" s="2">
        <f t="shared" si="28"/>
        <v>2.007712000715157</v>
      </c>
      <c r="L164">
        <v>0.443</v>
      </c>
      <c r="M164">
        <v>1.6080000000000001</v>
      </c>
      <c r="N164" s="2">
        <f t="shared" si="29"/>
        <v>2.032498503376448</v>
      </c>
    </row>
    <row r="165" spans="1:14" x14ac:dyDescent="0.35">
      <c r="A165" s="27" t="s">
        <v>8</v>
      </c>
      <c r="B165" s="27" t="s">
        <v>13</v>
      </c>
      <c r="D165" s="23">
        <f>'Forshammar-oxydravit'!D161</f>
        <v>0.52088961752645224</v>
      </c>
      <c r="F165">
        <f t="shared" si="30"/>
        <v>1.8883646792287536</v>
      </c>
      <c r="H165" s="2">
        <v>0.39</v>
      </c>
      <c r="I165" s="2">
        <v>1.6339999999999999</v>
      </c>
      <c r="J165" s="2">
        <f t="shared" si="28"/>
        <v>1.8883646792287536</v>
      </c>
      <c r="L165">
        <v>0.443</v>
      </c>
      <c r="M165">
        <v>1.6080000000000001</v>
      </c>
      <c r="N165" s="2">
        <f t="shared" si="29"/>
        <v>1.8969321869188152</v>
      </c>
    </row>
    <row r="166" spans="1:14" x14ac:dyDescent="0.35">
      <c r="A166" s="27" t="s">
        <v>8</v>
      </c>
      <c r="B166" s="27" t="s">
        <v>13</v>
      </c>
      <c r="D166" s="23">
        <f>'Forshammar-oxydravit'!D162</f>
        <v>0.52088961752645224</v>
      </c>
      <c r="F166">
        <f t="shared" si="30"/>
        <v>1.8883646792287536</v>
      </c>
      <c r="H166" s="2">
        <v>0.39</v>
      </c>
      <c r="I166" s="2">
        <v>1.6339999999999999</v>
      </c>
      <c r="J166" s="2">
        <f t="shared" si="28"/>
        <v>1.8883646792287536</v>
      </c>
      <c r="L166">
        <v>0.443</v>
      </c>
      <c r="M166">
        <v>1.6080000000000001</v>
      </c>
      <c r="N166" s="2">
        <f t="shared" si="29"/>
        <v>1.8969321869188152</v>
      </c>
    </row>
    <row r="167" spans="1:14" x14ac:dyDescent="0.35">
      <c r="A167" s="27" t="s">
        <v>71</v>
      </c>
      <c r="B167" s="27" t="s">
        <v>15</v>
      </c>
      <c r="C167" t="str">
        <f>'Forshammar-oxydravit'!C163</f>
        <v>Mg</v>
      </c>
      <c r="D167" s="23">
        <f>'Forshammar-oxydravit'!D163</f>
        <v>0.44817525883956166</v>
      </c>
      <c r="F167">
        <f>IF(C$167="Al",J167,N167)</f>
        <v>1.9635389176929554</v>
      </c>
      <c r="H167" s="2">
        <v>0.39</v>
      </c>
      <c r="I167" s="2">
        <v>1.6339999999999999</v>
      </c>
      <c r="J167" s="2">
        <f t="shared" si="28"/>
        <v>1.9470026589170486</v>
      </c>
      <c r="L167">
        <v>0.443</v>
      </c>
      <c r="M167">
        <v>1.6080000000000001</v>
      </c>
      <c r="N167" s="2">
        <f t="shared" si="29"/>
        <v>1.9635389176929554</v>
      </c>
    </row>
    <row r="168" spans="1:14" x14ac:dyDescent="0.35">
      <c r="A168" s="27" t="s">
        <v>71</v>
      </c>
      <c r="B168" s="27" t="s">
        <v>10</v>
      </c>
      <c r="D168" s="23">
        <f>'Forshammar-oxydravit'!D164</f>
        <v>0.33678418230597779</v>
      </c>
      <c r="F168">
        <f t="shared" ref="F168:F172" si="31">IF(C$167="Al",J168,N168)</f>
        <v>2.0901226423283812</v>
      </c>
      <c r="H168" s="2">
        <v>0.39</v>
      </c>
      <c r="I168" s="2">
        <v>1.6339999999999999</v>
      </c>
      <c r="J168" s="2">
        <f t="shared" si="28"/>
        <v>2.0584420553229541</v>
      </c>
      <c r="L168">
        <v>0.443</v>
      </c>
      <c r="M168">
        <v>1.6080000000000001</v>
      </c>
      <c r="N168" s="2">
        <f t="shared" si="29"/>
        <v>2.0901226423283812</v>
      </c>
    </row>
    <row r="169" spans="1:14" x14ac:dyDescent="0.35">
      <c r="A169" s="27" t="s">
        <v>71</v>
      </c>
      <c r="B169" s="27" t="s">
        <v>10</v>
      </c>
      <c r="D169" s="23">
        <f>'Forshammar-oxydravit'!D165</f>
        <v>0.33678418230597779</v>
      </c>
      <c r="F169">
        <f t="shared" si="31"/>
        <v>2.0901226423283812</v>
      </c>
      <c r="H169" s="2">
        <v>0.39</v>
      </c>
      <c r="I169" s="2">
        <v>1.6339999999999999</v>
      </c>
      <c r="J169" s="2">
        <f t="shared" si="28"/>
        <v>2.0584420553229541</v>
      </c>
      <c r="L169">
        <v>0.443</v>
      </c>
      <c r="M169">
        <v>1.6080000000000001</v>
      </c>
      <c r="N169" s="2">
        <f t="shared" si="29"/>
        <v>2.0901226423283812</v>
      </c>
    </row>
    <row r="170" spans="1:14" x14ac:dyDescent="0.35">
      <c r="A170" s="27" t="s">
        <v>71</v>
      </c>
      <c r="B170" s="27" t="s">
        <v>16</v>
      </c>
      <c r="D170" s="23">
        <f>'Forshammar-oxydravit'!D166</f>
        <v>0.26160104566823761</v>
      </c>
      <c r="F170">
        <f t="shared" si="31"/>
        <v>2.2020340553565223</v>
      </c>
      <c r="H170" s="2">
        <v>0.39</v>
      </c>
      <c r="I170" s="2">
        <v>1.6339999999999999</v>
      </c>
      <c r="J170" s="2">
        <f t="shared" si="28"/>
        <v>2.1569645182596924</v>
      </c>
      <c r="L170">
        <v>0.443</v>
      </c>
      <c r="M170">
        <v>1.6080000000000001</v>
      </c>
      <c r="N170" s="2">
        <f t="shared" si="29"/>
        <v>2.2020340553565223</v>
      </c>
    </row>
    <row r="171" spans="1:14" x14ac:dyDescent="0.35">
      <c r="A171" s="27" t="s">
        <v>71</v>
      </c>
      <c r="B171" s="27" t="s">
        <v>13</v>
      </c>
      <c r="D171" s="23">
        <f>'Forshammar-oxydravit'!D167</f>
        <v>0.3333711857957718</v>
      </c>
      <c r="F171">
        <f t="shared" si="31"/>
        <v>2.0946349408134801</v>
      </c>
      <c r="H171" s="2">
        <v>0.39</v>
      </c>
      <c r="I171" s="2">
        <v>1.6339999999999999</v>
      </c>
      <c r="J171" s="2">
        <f t="shared" si="28"/>
        <v>2.0624145077138989</v>
      </c>
      <c r="L171">
        <v>0.443</v>
      </c>
      <c r="M171">
        <v>1.6080000000000001</v>
      </c>
      <c r="N171" s="2">
        <f t="shared" si="29"/>
        <v>2.0946349408134801</v>
      </c>
    </row>
    <row r="172" spans="1:14" x14ac:dyDescent="0.35">
      <c r="A172" s="27" t="s">
        <v>71</v>
      </c>
      <c r="B172" s="27" t="s">
        <v>13</v>
      </c>
      <c r="D172" s="23">
        <f>'Forshammar-oxydravit'!D168</f>
        <v>0.3333711857957718</v>
      </c>
      <c r="F172">
        <f t="shared" si="31"/>
        <v>2.0946349408134801</v>
      </c>
      <c r="H172" s="2">
        <v>0.39</v>
      </c>
      <c r="I172" s="2">
        <v>1.6339999999999999</v>
      </c>
      <c r="J172" s="2">
        <f t="shared" si="28"/>
        <v>2.0624145077138989</v>
      </c>
      <c r="L172">
        <v>0.443</v>
      </c>
      <c r="M172">
        <v>1.6080000000000001</v>
      </c>
      <c r="N172" s="2">
        <f t="shared" si="29"/>
        <v>2.0946349408134801</v>
      </c>
    </row>
    <row r="173" spans="1:14" x14ac:dyDescent="0.35">
      <c r="A173" s="27"/>
      <c r="B173" s="27"/>
      <c r="D173" s="23"/>
      <c r="J173" t="s">
        <v>19</v>
      </c>
    </row>
    <row r="174" spans="1:14" x14ac:dyDescent="0.35">
      <c r="A174" s="30" t="s">
        <v>72</v>
      </c>
      <c r="B174" s="30" t="s">
        <v>10</v>
      </c>
      <c r="C174" t="str">
        <f>'Forshammar-oxydravit'!C169</f>
        <v>Na</v>
      </c>
      <c r="D174" s="23">
        <f>'Forshammar-oxydravit'!D169</f>
        <v>0.15330712016577938</v>
      </c>
      <c r="F174">
        <f>J174</f>
        <v>2.4826310602533335</v>
      </c>
      <c r="H174">
        <v>0.42</v>
      </c>
      <c r="I174">
        <v>1.6950000000000001</v>
      </c>
      <c r="J174" s="2">
        <f>I174-(H174*LN(D174))</f>
        <v>2.4826310602533335</v>
      </c>
    </row>
    <row r="175" spans="1:14" x14ac:dyDescent="0.35">
      <c r="A175" s="30" t="s">
        <v>72</v>
      </c>
      <c r="B175" s="30" t="s">
        <v>10</v>
      </c>
      <c r="D175" s="23">
        <f>'Forshammar-oxydravit'!D170</f>
        <v>0.15330712016577938</v>
      </c>
      <c r="F175">
        <f t="shared" ref="F175:F182" si="32">J175</f>
        <v>2.4826310602533335</v>
      </c>
      <c r="H175">
        <v>0.42</v>
      </c>
      <c r="I175">
        <v>1.6950000000000001</v>
      </c>
      <c r="J175" s="2">
        <f t="shared" ref="J175:J182" si="33">I175-(H175*LN(D175))</f>
        <v>2.4826310602533335</v>
      </c>
    </row>
    <row r="176" spans="1:14" x14ac:dyDescent="0.35">
      <c r="A176" s="30" t="s">
        <v>72</v>
      </c>
      <c r="B176" s="30" t="s">
        <v>10</v>
      </c>
      <c r="D176" s="23">
        <f>'Forshammar-oxydravit'!D171</f>
        <v>0.14430712016577937</v>
      </c>
      <c r="F176">
        <f t="shared" si="32"/>
        <v>2.5080408180810023</v>
      </c>
      <c r="H176">
        <v>0.42</v>
      </c>
      <c r="I176">
        <v>1.6950000000000001</v>
      </c>
      <c r="J176" s="2">
        <f t="shared" si="33"/>
        <v>2.5080408180810023</v>
      </c>
    </row>
    <row r="177" spans="1:10" x14ac:dyDescent="0.35">
      <c r="A177" s="30" t="s">
        <v>73</v>
      </c>
      <c r="B177" s="30" t="s">
        <v>11</v>
      </c>
      <c r="D177" s="23">
        <f>'Forshammar-oxydravit'!D172</f>
        <v>6.8445618680230733E-2</v>
      </c>
      <c r="F177">
        <f t="shared" si="32"/>
        <v>2.8213206094936605</v>
      </c>
      <c r="H177">
        <v>0.42</v>
      </c>
      <c r="I177">
        <v>1.6950000000000001</v>
      </c>
      <c r="J177" s="2">
        <f t="shared" si="33"/>
        <v>2.8213206094936605</v>
      </c>
    </row>
    <row r="178" spans="1:10" x14ac:dyDescent="0.35">
      <c r="A178" s="30" t="s">
        <v>73</v>
      </c>
      <c r="B178" s="30" t="s">
        <v>11</v>
      </c>
      <c r="D178" s="23">
        <f>'Forshammar-oxydravit'!D173</f>
        <v>6.8445618680230733E-2</v>
      </c>
      <c r="F178">
        <f t="shared" si="32"/>
        <v>2.8213206094936605</v>
      </c>
      <c r="H178">
        <v>0.42</v>
      </c>
      <c r="I178">
        <v>1.6950000000000001</v>
      </c>
      <c r="J178" s="2">
        <f t="shared" si="33"/>
        <v>2.8213206094936605</v>
      </c>
    </row>
    <row r="179" spans="1:10" x14ac:dyDescent="0.35">
      <c r="A179" s="30" t="s">
        <v>73</v>
      </c>
      <c r="B179" s="30" t="s">
        <v>11</v>
      </c>
      <c r="D179" s="23">
        <f>'Forshammar-oxydravit'!D174</f>
        <v>6.8445618680230733E-2</v>
      </c>
      <c r="F179">
        <f t="shared" si="32"/>
        <v>2.8213206094936605</v>
      </c>
      <c r="H179">
        <v>0.42</v>
      </c>
      <c r="I179">
        <v>1.6950000000000001</v>
      </c>
      <c r="J179" s="2">
        <f t="shared" si="33"/>
        <v>2.8213206094936605</v>
      </c>
    </row>
    <row r="180" spans="1:10" x14ac:dyDescent="0.35">
      <c r="A180" s="30" t="s">
        <v>73</v>
      </c>
      <c r="B180" s="30" t="s">
        <v>12</v>
      </c>
      <c r="D180" s="23">
        <f>'Forshammar-oxydravit'!D175</f>
        <v>8.7603378865748899E-2</v>
      </c>
      <c r="F180">
        <f t="shared" si="32"/>
        <v>2.7176729983078727</v>
      </c>
      <c r="H180">
        <v>0.42</v>
      </c>
      <c r="I180">
        <v>1.6950000000000001</v>
      </c>
      <c r="J180" s="2">
        <f t="shared" si="33"/>
        <v>2.7176729983078727</v>
      </c>
    </row>
    <row r="181" spans="1:10" x14ac:dyDescent="0.35">
      <c r="A181" s="30" t="s">
        <v>73</v>
      </c>
      <c r="B181" s="30" t="s">
        <v>12</v>
      </c>
      <c r="D181" s="23">
        <f>'Forshammar-oxydravit'!D176</f>
        <v>8.7603378865748899E-2</v>
      </c>
      <c r="F181">
        <f t="shared" si="32"/>
        <v>2.7176729983078727</v>
      </c>
      <c r="H181">
        <v>0.42</v>
      </c>
      <c r="I181">
        <v>1.6950000000000001</v>
      </c>
      <c r="J181" s="2">
        <f t="shared" si="33"/>
        <v>2.7176729983078727</v>
      </c>
    </row>
    <row r="182" spans="1:10" x14ac:dyDescent="0.35">
      <c r="A182" s="30" t="s">
        <v>73</v>
      </c>
      <c r="B182" s="30" t="s">
        <v>12</v>
      </c>
      <c r="D182" s="23">
        <f>'Forshammar-oxydravit'!D177</f>
        <v>8.7603378865748899E-2</v>
      </c>
      <c r="F182">
        <f t="shared" si="32"/>
        <v>2.7176729983078727</v>
      </c>
      <c r="H182">
        <v>0.42</v>
      </c>
      <c r="I182">
        <v>1.6950000000000001</v>
      </c>
      <c r="J182" s="2">
        <f t="shared" si="33"/>
        <v>2.7176729983078727</v>
      </c>
    </row>
    <row r="185" spans="1:10" x14ac:dyDescent="0.35">
      <c r="A185" t="s">
        <v>21</v>
      </c>
      <c r="B185" s="4">
        <v>1.6242000000000001</v>
      </c>
      <c r="D185">
        <f>(F2+F6+F10+F14+F18+F22)/6</f>
        <v>1.6245000000000001</v>
      </c>
      <c r="E185" s="4">
        <f>D185-B185</f>
        <v>2.9999999999996696E-4</v>
      </c>
    </row>
    <row r="186" spans="1:10" x14ac:dyDescent="0.35">
      <c r="A186" t="s">
        <v>22</v>
      </c>
      <c r="B186" s="4">
        <v>1.6394</v>
      </c>
      <c r="D186">
        <f>(F3+F7+F11+F15+F19+F23)/6</f>
        <v>1.64</v>
      </c>
      <c r="E186" s="4">
        <f t="shared" ref="E186:E211" si="34">D186-B186</f>
        <v>5.9999999999993392E-4</v>
      </c>
    </row>
    <row r="187" spans="1:10" x14ac:dyDescent="0.35">
      <c r="A187" t="s">
        <v>33</v>
      </c>
      <c r="B187" s="4">
        <v>1.6071</v>
      </c>
      <c r="D187">
        <f>(F4+F8+F12+F16+F20+F24)/6</f>
        <v>1.6065084543928752</v>
      </c>
      <c r="E187" s="4">
        <f t="shared" si="34"/>
        <v>-5.9154560712482152E-4</v>
      </c>
    </row>
    <row r="188" spans="1:10" x14ac:dyDescent="0.35">
      <c r="A188" t="s">
        <v>34</v>
      </c>
      <c r="B188" s="4">
        <v>1.607</v>
      </c>
      <c r="D188">
        <f>(F5+F9+F13+F17+F21+F25)/6</f>
        <v>1.6066</v>
      </c>
      <c r="E188" s="4">
        <f t="shared" si="34"/>
        <v>-3.9999999999995595E-4</v>
      </c>
    </row>
    <row r="189" spans="1:10" x14ac:dyDescent="0.35">
      <c r="A189" s="6" t="s">
        <v>159</v>
      </c>
      <c r="B189" s="4">
        <f>AVERAGE(B185:B188)</f>
        <v>1.6194250000000001</v>
      </c>
      <c r="D189" s="4">
        <f>AVERAGE(D185:D188)</f>
        <v>1.6194021135982188</v>
      </c>
      <c r="E189" s="4">
        <f t="shared" si="34"/>
        <v>-2.2886401781274657E-5</v>
      </c>
    </row>
    <row r="190" spans="1:10" x14ac:dyDescent="0.35">
      <c r="A190" t="s">
        <v>42</v>
      </c>
      <c r="B190" s="4">
        <v>1.365</v>
      </c>
      <c r="D190">
        <f>(F27+F30+F33+F36+F39+F42)/6</f>
        <v>1.3649483999325513</v>
      </c>
      <c r="E190" s="4">
        <f t="shared" si="34"/>
        <v>-5.1600067448642761E-5</v>
      </c>
    </row>
    <row r="191" spans="1:10" x14ac:dyDescent="0.35">
      <c r="A191" t="s">
        <v>43</v>
      </c>
      <c r="B191" s="4">
        <v>1.3794</v>
      </c>
      <c r="D191">
        <f>(F28+F31+F34+F37+F40+F43)/6</f>
        <v>1.3796999999999999</v>
      </c>
      <c r="E191" s="4">
        <f t="shared" si="34"/>
        <v>2.9999999999996696E-4</v>
      </c>
    </row>
    <row r="192" spans="1:10" x14ac:dyDescent="0.35">
      <c r="A192" t="s">
        <v>43</v>
      </c>
      <c r="B192" s="4">
        <v>1.3794</v>
      </c>
      <c r="D192">
        <f>(F29+F32+F35+F38+F41+F44)/6</f>
        <v>1.3796999999999999</v>
      </c>
      <c r="E192" s="4">
        <f t="shared" si="34"/>
        <v>2.9999999999996696E-4</v>
      </c>
    </row>
    <row r="193" spans="1:5" x14ac:dyDescent="0.35">
      <c r="A193" s="6" t="s">
        <v>160</v>
      </c>
      <c r="B193" s="4">
        <f>AVERAGE(B190:B192)</f>
        <v>1.3745999999999998</v>
      </c>
      <c r="D193" s="4">
        <f>AVERAGE(D190:D192)</f>
        <v>1.3747827999775171</v>
      </c>
      <c r="E193" s="4">
        <f t="shared" si="34"/>
        <v>1.8279997751724508E-4</v>
      </c>
    </row>
    <row r="194" spans="1:5" x14ac:dyDescent="0.35">
      <c r="A194" t="s">
        <v>39</v>
      </c>
      <c r="B194" s="4">
        <v>1.9888999999999999</v>
      </c>
      <c r="D194">
        <f>(F46+F52+F58+F64+F70+F76+F82+F88+F94+F100+F106+F112+F118+F124+F130+F136+F142+F148)/18</f>
        <v>1.9982672498606415</v>
      </c>
      <c r="E194" s="4">
        <f t="shared" si="34"/>
        <v>9.3672498606416355E-3</v>
      </c>
    </row>
    <row r="195" spans="1:5" x14ac:dyDescent="0.35">
      <c r="A195" t="s">
        <v>36</v>
      </c>
      <c r="B195" s="4">
        <v>1.8863000000000001</v>
      </c>
      <c r="D195">
        <f>(F47+F53+F59+F65+F71+F77+F83+F89+F95+F101+F107+F113+F119+F125+F131+F137+F143+F149)/18</f>
        <v>1.891249151321355</v>
      </c>
      <c r="E195" s="4">
        <f t="shared" si="34"/>
        <v>4.9491513213548721E-3</v>
      </c>
    </row>
    <row r="196" spans="1:5" x14ac:dyDescent="0.35">
      <c r="A196" t="s">
        <v>37</v>
      </c>
      <c r="B196" s="4">
        <v>1.8984000000000001</v>
      </c>
      <c r="D196">
        <f>(F48+F54+F60+F66+F72+F78+F84+F90+F96+F102+F108+F114+F120+F126+F132+F138+F144+F150)/18</f>
        <v>1.9073410162076745</v>
      </c>
      <c r="E196" s="4">
        <f t="shared" si="34"/>
        <v>8.9410162076744015E-3</v>
      </c>
    </row>
    <row r="197" spans="1:5" x14ac:dyDescent="0.35">
      <c r="A197" t="s">
        <v>40</v>
      </c>
      <c r="B197" s="4">
        <v>1.9532</v>
      </c>
      <c r="D197">
        <f>(F49+F55+F61+F67+F73+F79+F85+F91+F97+F103+F109+F115+F121+F127+F133+F139+F145+F151)/18</f>
        <v>1.9623991112815153</v>
      </c>
      <c r="E197" s="4">
        <f t="shared" si="34"/>
        <v>9.1991112815152931E-3</v>
      </c>
    </row>
    <row r="198" spans="1:5" x14ac:dyDescent="0.35">
      <c r="A198" t="s">
        <v>38</v>
      </c>
      <c r="B198" s="4">
        <v>1.8922000000000001</v>
      </c>
      <c r="D198">
        <f>(F50+F56+F62+F68+F74+F80+F86+F92+F98+F104+F110+F116+F122+F128+F134+F140+F146+F152)/18</f>
        <v>1.8990894387223634</v>
      </c>
      <c r="E198" s="4">
        <f t="shared" si="34"/>
        <v>6.8894387223632503E-3</v>
      </c>
    </row>
    <row r="199" spans="1:5" x14ac:dyDescent="0.35">
      <c r="A199" t="s">
        <v>41</v>
      </c>
      <c r="B199" s="4">
        <v>1.921</v>
      </c>
      <c r="D199">
        <f>(F51+F57+F63+F69+F75+F81+F87+F99+F105+F111+F93+F117+F123+F129+F135+F141+F147+F153)/18</f>
        <v>1.9300474568768138</v>
      </c>
      <c r="E199" s="4">
        <f t="shared" si="34"/>
        <v>9.047456876813742E-3</v>
      </c>
    </row>
    <row r="200" spans="1:5" x14ac:dyDescent="0.35">
      <c r="A200" s="6" t="s">
        <v>161</v>
      </c>
      <c r="B200" s="4">
        <f>AVERAGE(B194:B199)</f>
        <v>1.9233333333333331</v>
      </c>
      <c r="D200" s="4">
        <f>AVERAGE(D194:D199)</f>
        <v>1.9313989040450605</v>
      </c>
      <c r="E200" s="4">
        <f t="shared" si="34"/>
        <v>8.0655707117274211E-3</v>
      </c>
    </row>
    <row r="201" spans="1:5" x14ac:dyDescent="0.35">
      <c r="A201" t="s">
        <v>24</v>
      </c>
      <c r="B201" s="4">
        <v>1.9894000000000001</v>
      </c>
      <c r="D201">
        <f t="shared" ref="D201:D206" si="35">(F155+F161+F167)/3</f>
        <v>1.8409260605336997</v>
      </c>
      <c r="E201" s="4">
        <f t="shared" si="34"/>
        <v>-0.14847393946630039</v>
      </c>
    </row>
    <row r="202" spans="1:5" x14ac:dyDescent="0.35">
      <c r="A202" t="s">
        <v>23</v>
      </c>
      <c r="B202" s="4">
        <v>1.9911000000000001</v>
      </c>
      <c r="D202">
        <f t="shared" si="35"/>
        <v>1.9844430879353663</v>
      </c>
      <c r="E202" s="4">
        <f t="shared" si="34"/>
        <v>-6.6569120646338131E-3</v>
      </c>
    </row>
    <row r="203" spans="1:5" x14ac:dyDescent="0.35">
      <c r="A203" t="s">
        <v>23</v>
      </c>
      <c r="B203" s="4">
        <v>1.9911000000000001</v>
      </c>
      <c r="D203">
        <f t="shared" si="35"/>
        <v>1.9844430879353663</v>
      </c>
      <c r="E203" s="4">
        <f t="shared" si="34"/>
        <v>-6.6569120646338131E-3</v>
      </c>
    </row>
    <row r="204" spans="1:5" x14ac:dyDescent="0.35">
      <c r="A204" t="s">
        <v>25</v>
      </c>
      <c r="B204" s="4">
        <v>2.1107999999999998</v>
      </c>
      <c r="D204">
        <f t="shared" si="35"/>
        <v>2.0724860189289456</v>
      </c>
      <c r="E204" s="4">
        <f t="shared" si="34"/>
        <v>-3.8313981071054215E-2</v>
      </c>
    </row>
    <row r="205" spans="1:5" x14ac:dyDescent="0.35">
      <c r="A205" t="s">
        <v>26</v>
      </c>
      <c r="B205" s="4">
        <v>1.9953000000000001</v>
      </c>
      <c r="D205">
        <f t="shared" si="35"/>
        <v>1.957121433090329</v>
      </c>
      <c r="E205" s="4">
        <f t="shared" si="34"/>
        <v>-3.817856690967103E-2</v>
      </c>
    </row>
    <row r="206" spans="1:5" x14ac:dyDescent="0.35">
      <c r="A206" t="s">
        <v>26</v>
      </c>
      <c r="B206" s="4">
        <v>1.9953000000000001</v>
      </c>
      <c r="D206">
        <f t="shared" si="35"/>
        <v>1.957121433090329</v>
      </c>
      <c r="E206" s="4">
        <f t="shared" si="34"/>
        <v>-3.817856690967103E-2</v>
      </c>
    </row>
    <row r="207" spans="1:5" x14ac:dyDescent="0.35">
      <c r="A207" s="6" t="s">
        <v>162</v>
      </c>
      <c r="B207" s="4">
        <f>AVERAGE(B201:B206)</f>
        <v>2.0121666666666669</v>
      </c>
      <c r="D207" s="4">
        <f>AVERAGE(D201:D206)</f>
        <v>1.9660901869190059</v>
      </c>
      <c r="E207" s="4">
        <f t="shared" si="34"/>
        <v>-4.6076479747660937E-2</v>
      </c>
    </row>
    <row r="208" spans="1:5" x14ac:dyDescent="0.35">
      <c r="A208" t="s">
        <v>32</v>
      </c>
      <c r="B208" s="4">
        <v>2.488</v>
      </c>
      <c r="D208">
        <f>AVERAGE(F174:F176)</f>
        <v>2.4911009795292229</v>
      </c>
      <c r="E208" s="4">
        <f t="shared" si="34"/>
        <v>3.100979529222947E-3</v>
      </c>
    </row>
    <row r="209" spans="1:5" x14ac:dyDescent="0.35">
      <c r="A209" s="6" t="s">
        <v>17</v>
      </c>
      <c r="B209" s="4">
        <v>2.8239999999999998</v>
      </c>
      <c r="D209">
        <f>AVERAGE(F177:F179)</f>
        <v>2.8213206094936605</v>
      </c>
      <c r="E209" s="4">
        <f t="shared" si="34"/>
        <v>-2.679390506339363E-3</v>
      </c>
    </row>
    <row r="210" spans="1:5" x14ac:dyDescent="0.35">
      <c r="A210" s="6" t="s">
        <v>18</v>
      </c>
      <c r="B210" s="4">
        <v>2.7389999999999999</v>
      </c>
      <c r="D210">
        <f>AVERAGE(F180:F182)</f>
        <v>2.7176729983078727</v>
      </c>
      <c r="E210" s="4">
        <f t="shared" si="34"/>
        <v>-2.1327001692127201E-2</v>
      </c>
    </row>
    <row r="211" spans="1:5" x14ac:dyDescent="0.35">
      <c r="A211" s="6" t="s">
        <v>158</v>
      </c>
      <c r="B211" s="4">
        <f>AVERAGE(B208:B210)</f>
        <v>2.683666666666666</v>
      </c>
      <c r="D211" s="4">
        <f>AVERAGE(D208:D210)</f>
        <v>2.6766981957769187</v>
      </c>
      <c r="E211" s="4">
        <f t="shared" si="34"/>
        <v>-6.9684708897472802E-3</v>
      </c>
    </row>
  </sheetData>
  <conditionalFormatting sqref="E185:E211">
    <cfRule type="cellIs" dxfId="41" priority="1" operator="lessThan">
      <formula>-0.001</formula>
    </cfRule>
    <cfRule type="cellIs" dxfId="40" priority="2" operator="greaterThan">
      <formula>0.001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DF622-4E16-47EA-85FF-AE4D59BC04D0}">
  <dimension ref="A1:V312"/>
  <sheetViews>
    <sheetView zoomScaleNormal="100" workbookViewId="0"/>
  </sheetViews>
  <sheetFormatPr defaultRowHeight="14.5" x14ac:dyDescent="0.35"/>
  <cols>
    <col min="4" max="4" width="15.453125" bestFit="1" customWidth="1"/>
    <col min="7" max="7" width="9.453125" bestFit="1" customWidth="1"/>
    <col min="14" max="14" width="9.453125" bestFit="1" customWidth="1"/>
    <col min="32" max="32" width="15.453125" bestFit="1" customWidth="1"/>
  </cols>
  <sheetData>
    <row r="1" spans="1:22" s="12" customFormat="1" x14ac:dyDescent="0.35">
      <c r="A1" s="22" t="s">
        <v>0</v>
      </c>
      <c r="B1" s="22" t="s">
        <v>11</v>
      </c>
      <c r="C1" t="s">
        <v>35</v>
      </c>
      <c r="D1" s="23">
        <f>M$1</f>
        <v>0.99871547866099941</v>
      </c>
      <c r="E1" s="6"/>
      <c r="F1"/>
      <c r="G1"/>
      <c r="H1"/>
      <c r="I1"/>
      <c r="J1"/>
      <c r="K1"/>
      <c r="L1" t="s">
        <v>21</v>
      </c>
      <c r="M1" s="18">
        <f>O1+P1</f>
        <v>0.99871547866099941</v>
      </c>
      <c r="N1"/>
      <c r="O1" s="7">
        <v>0.99871547866099941</v>
      </c>
      <c r="P1" s="7"/>
      <c r="R1"/>
      <c r="S1"/>
    </row>
    <row r="2" spans="1:22" s="12" customFormat="1" x14ac:dyDescent="0.35">
      <c r="A2" s="22" t="s">
        <v>0</v>
      </c>
      <c r="B2" s="22" t="s">
        <v>12</v>
      </c>
      <c r="C2"/>
      <c r="D2" s="23">
        <f>M$2</f>
        <v>0.95970329941597765</v>
      </c>
      <c r="E2"/>
      <c r="F2"/>
      <c r="G2"/>
      <c r="H2"/>
      <c r="I2"/>
      <c r="J2"/>
      <c r="K2"/>
      <c r="L2" t="s">
        <v>22</v>
      </c>
      <c r="M2" s="18">
        <f>O2+P2</f>
        <v>0.95970329941597765</v>
      </c>
      <c r="N2"/>
      <c r="O2" s="7">
        <v>0.95970329941597765</v>
      </c>
      <c r="P2" s="7"/>
      <c r="R2"/>
      <c r="S2"/>
    </row>
    <row r="3" spans="1:22" s="12" customFormat="1" x14ac:dyDescent="0.35">
      <c r="A3" s="22" t="s">
        <v>0</v>
      </c>
      <c r="B3" s="22" t="s">
        <v>13</v>
      </c>
      <c r="C3"/>
      <c r="D3" s="23">
        <f>M$3</f>
        <v>1.0459916814346699</v>
      </c>
      <c r="E3"/>
      <c r="F3"/>
      <c r="G3"/>
      <c r="H3"/>
      <c r="I3"/>
      <c r="J3"/>
      <c r="K3"/>
      <c r="L3" t="s">
        <v>33</v>
      </c>
      <c r="M3" s="18">
        <f>O3+P3</f>
        <v>1.0459916814346699</v>
      </c>
      <c r="N3"/>
      <c r="O3" s="7">
        <v>1.03699168143467</v>
      </c>
      <c r="P3" s="7">
        <v>8.9999999999999993E-3</v>
      </c>
      <c r="R3"/>
      <c r="S3"/>
    </row>
    <row r="4" spans="1:22" s="12" customFormat="1" x14ac:dyDescent="0.35">
      <c r="A4" s="22" t="s">
        <v>0</v>
      </c>
      <c r="B4" s="22" t="s">
        <v>14</v>
      </c>
      <c r="C4"/>
      <c r="D4" s="23">
        <f>M$4</f>
        <v>1.0457455511595801</v>
      </c>
      <c r="E4"/>
      <c r="F4"/>
      <c r="G4"/>
      <c r="H4"/>
      <c r="I4"/>
      <c r="J4"/>
      <c r="K4"/>
      <c r="L4" t="s">
        <v>34</v>
      </c>
      <c r="M4" s="18">
        <f>O4+P4</f>
        <v>1.0457455511595801</v>
      </c>
      <c r="N4" s="5">
        <f>SUM(M1:M4)</f>
        <v>4.0501560106712269</v>
      </c>
      <c r="O4" s="7">
        <v>1.0457455511595801</v>
      </c>
      <c r="P4" s="7"/>
      <c r="S4"/>
    </row>
    <row r="5" spans="1:22" s="12" customFormat="1" x14ac:dyDescent="0.35">
      <c r="A5" s="22" t="s">
        <v>1</v>
      </c>
      <c r="B5" s="22" t="s">
        <v>11</v>
      </c>
      <c r="C5" t="s">
        <v>35</v>
      </c>
      <c r="D5" s="23">
        <f>M$1</f>
        <v>0.99871547866099941</v>
      </c>
      <c r="E5"/>
      <c r="F5"/>
      <c r="G5"/>
      <c r="H5"/>
      <c r="I5"/>
      <c r="J5"/>
      <c r="K5"/>
      <c r="L5"/>
      <c r="M5"/>
      <c r="N5"/>
      <c r="O5"/>
      <c r="S5"/>
    </row>
    <row r="6" spans="1:22" s="12" customFormat="1" x14ac:dyDescent="0.35">
      <c r="A6" s="22" t="s">
        <v>1</v>
      </c>
      <c r="B6" s="22" t="s">
        <v>12</v>
      </c>
      <c r="C6"/>
      <c r="D6" s="23">
        <f>M$2</f>
        <v>0.95970329941597765</v>
      </c>
      <c r="E6"/>
      <c r="F6"/>
      <c r="G6"/>
      <c r="H6"/>
      <c r="I6"/>
      <c r="J6"/>
      <c r="K6"/>
      <c r="L6"/>
      <c r="M6"/>
      <c r="N6"/>
      <c r="O6"/>
      <c r="S6"/>
    </row>
    <row r="7" spans="1:22" s="12" customFormat="1" x14ac:dyDescent="0.35">
      <c r="A7" s="22" t="s">
        <v>1</v>
      </c>
      <c r="B7" s="22" t="s">
        <v>13</v>
      </c>
      <c r="C7"/>
      <c r="D7" s="23">
        <f>M$3</f>
        <v>1.0459916814346699</v>
      </c>
      <c r="E7"/>
      <c r="F7"/>
      <c r="G7"/>
      <c r="H7"/>
      <c r="I7"/>
      <c r="J7"/>
      <c r="K7"/>
      <c r="L7"/>
      <c r="M7"/>
      <c r="N7"/>
      <c r="O7"/>
      <c r="S7"/>
      <c r="T7" s="8"/>
      <c r="U7" s="9"/>
      <c r="V7" s="13"/>
    </row>
    <row r="8" spans="1:22" s="12" customFormat="1" x14ac:dyDescent="0.35">
      <c r="A8" s="22" t="s">
        <v>1</v>
      </c>
      <c r="B8" s="22" t="s">
        <v>14</v>
      </c>
      <c r="C8"/>
      <c r="D8" s="23">
        <f>M$4</f>
        <v>1.0457455511595801</v>
      </c>
      <c r="E8"/>
      <c r="F8"/>
      <c r="G8"/>
      <c r="H8"/>
      <c r="I8"/>
      <c r="J8"/>
      <c r="K8"/>
      <c r="L8"/>
      <c r="M8"/>
      <c r="N8"/>
      <c r="O8"/>
      <c r="S8"/>
    </row>
    <row r="9" spans="1:22" s="12" customFormat="1" x14ac:dyDescent="0.35">
      <c r="A9" s="22" t="s">
        <v>2</v>
      </c>
      <c r="B9" s="22" t="s">
        <v>11</v>
      </c>
      <c r="C9" t="s">
        <v>35</v>
      </c>
      <c r="D9" s="23">
        <f>M$1</f>
        <v>0.99871547866099941</v>
      </c>
      <c r="E9"/>
      <c r="F9"/>
      <c r="G9"/>
      <c r="H9"/>
      <c r="I9"/>
      <c r="J9"/>
      <c r="K9"/>
      <c r="L9"/>
      <c r="M9"/>
      <c r="N9"/>
      <c r="O9"/>
      <c r="S9"/>
    </row>
    <row r="10" spans="1:22" s="12" customFormat="1" x14ac:dyDescent="0.35">
      <c r="A10" s="22" t="s">
        <v>2</v>
      </c>
      <c r="B10" s="22" t="s">
        <v>12</v>
      </c>
      <c r="C10"/>
      <c r="D10" s="23">
        <f>M$2</f>
        <v>0.95970329941597765</v>
      </c>
      <c r="E10"/>
      <c r="F10"/>
      <c r="G10"/>
      <c r="H10"/>
      <c r="I10"/>
      <c r="J10"/>
      <c r="K10"/>
      <c r="L10"/>
      <c r="M10"/>
      <c r="N10"/>
      <c r="O10"/>
      <c r="S10"/>
    </row>
    <row r="11" spans="1:22" s="12" customFormat="1" x14ac:dyDescent="0.35">
      <c r="A11" s="22" t="s">
        <v>2</v>
      </c>
      <c r="B11" s="22" t="s">
        <v>13</v>
      </c>
      <c r="C11"/>
      <c r="D11" s="23">
        <f>M$3</f>
        <v>1.0459916814346699</v>
      </c>
      <c r="E11"/>
      <c r="F11"/>
      <c r="G11"/>
      <c r="H11"/>
      <c r="I11"/>
      <c r="J11"/>
      <c r="K11"/>
      <c r="L11"/>
      <c r="M11"/>
      <c r="N11"/>
      <c r="O11"/>
      <c r="S11"/>
    </row>
    <row r="12" spans="1:22" s="12" customFormat="1" x14ac:dyDescent="0.35">
      <c r="A12" s="22" t="s">
        <v>2</v>
      </c>
      <c r="B12" s="22" t="s">
        <v>14</v>
      </c>
      <c r="C12"/>
      <c r="D12" s="23">
        <f>M$4</f>
        <v>1.0457455511595801</v>
      </c>
      <c r="E12"/>
      <c r="F12"/>
      <c r="G12"/>
      <c r="H12"/>
      <c r="I12"/>
      <c r="J12"/>
      <c r="K12"/>
      <c r="L12"/>
      <c r="M12"/>
      <c r="N12"/>
      <c r="O12"/>
      <c r="S12"/>
    </row>
    <row r="13" spans="1:22" s="12" customFormat="1" x14ac:dyDescent="0.35">
      <c r="A13" s="22" t="s">
        <v>3</v>
      </c>
      <c r="B13" s="22" t="s">
        <v>11</v>
      </c>
      <c r="C13" t="s">
        <v>35</v>
      </c>
      <c r="D13" s="23">
        <f>M$1</f>
        <v>0.99871547866099941</v>
      </c>
      <c r="E13"/>
      <c r="F13"/>
      <c r="G13"/>
      <c r="H13"/>
      <c r="I13"/>
      <c r="J13"/>
      <c r="K13"/>
      <c r="L13"/>
      <c r="M13"/>
      <c r="N13"/>
      <c r="O13"/>
      <c r="S13"/>
    </row>
    <row r="14" spans="1:22" s="12" customFormat="1" x14ac:dyDescent="0.35">
      <c r="A14" s="22" t="s">
        <v>3</v>
      </c>
      <c r="B14" s="22" t="s">
        <v>12</v>
      </c>
      <c r="C14"/>
      <c r="D14" s="23">
        <f>M$2</f>
        <v>0.95970329941597765</v>
      </c>
      <c r="E14"/>
      <c r="F14"/>
      <c r="G14"/>
      <c r="H14"/>
      <c r="I14"/>
      <c r="J14"/>
      <c r="K14"/>
      <c r="L14"/>
      <c r="M14"/>
      <c r="N14"/>
      <c r="O14"/>
      <c r="S14"/>
    </row>
    <row r="15" spans="1:22" s="12" customFormat="1" x14ac:dyDescent="0.35">
      <c r="A15" s="22" t="s">
        <v>3</v>
      </c>
      <c r="B15" s="22" t="s">
        <v>13</v>
      </c>
      <c r="C15"/>
      <c r="D15" s="23">
        <f>M$3</f>
        <v>1.0459916814346699</v>
      </c>
      <c r="E15"/>
      <c r="F15"/>
      <c r="G15"/>
      <c r="H15"/>
      <c r="I15"/>
      <c r="J15"/>
      <c r="K15"/>
      <c r="L15"/>
      <c r="M15"/>
      <c r="N15"/>
      <c r="O15"/>
      <c r="S15"/>
    </row>
    <row r="16" spans="1:22" s="12" customFormat="1" x14ac:dyDescent="0.35">
      <c r="A16" s="22" t="s">
        <v>3</v>
      </c>
      <c r="B16" s="22" t="s">
        <v>14</v>
      </c>
      <c r="C16"/>
      <c r="D16" s="23">
        <f>M$4</f>
        <v>1.0457455511595801</v>
      </c>
      <c r="E16"/>
      <c r="F16"/>
      <c r="G16"/>
      <c r="H16"/>
      <c r="I16"/>
      <c r="J16"/>
      <c r="K16"/>
      <c r="L16"/>
      <c r="M16"/>
      <c r="N16"/>
      <c r="O16"/>
      <c r="S16"/>
    </row>
    <row r="17" spans="1:22" s="12" customFormat="1" x14ac:dyDescent="0.35">
      <c r="A17" s="22" t="s">
        <v>4</v>
      </c>
      <c r="B17" s="22" t="s">
        <v>11</v>
      </c>
      <c r="C17" t="s">
        <v>35</v>
      </c>
      <c r="D17" s="23">
        <f>M$1</f>
        <v>0.99871547866099941</v>
      </c>
      <c r="E17"/>
      <c r="F17"/>
      <c r="G17"/>
      <c r="H17"/>
      <c r="I17"/>
      <c r="J17"/>
      <c r="K17"/>
      <c r="L17"/>
      <c r="M17"/>
      <c r="N17"/>
      <c r="O17"/>
      <c r="S17"/>
    </row>
    <row r="18" spans="1:22" s="12" customFormat="1" x14ac:dyDescent="0.35">
      <c r="A18" s="22" t="s">
        <v>4</v>
      </c>
      <c r="B18" s="22" t="s">
        <v>12</v>
      </c>
      <c r="C18"/>
      <c r="D18" s="23">
        <f>M$2</f>
        <v>0.95970329941597765</v>
      </c>
      <c r="E18"/>
      <c r="F18"/>
      <c r="G18"/>
      <c r="H18"/>
      <c r="I18"/>
      <c r="J18"/>
      <c r="K18"/>
      <c r="L18"/>
      <c r="M18"/>
      <c r="N18"/>
      <c r="O18"/>
      <c r="P18"/>
      <c r="S18"/>
    </row>
    <row r="19" spans="1:22" s="12" customFormat="1" x14ac:dyDescent="0.35">
      <c r="A19" s="22" t="s">
        <v>4</v>
      </c>
      <c r="B19" s="22" t="s">
        <v>13</v>
      </c>
      <c r="C19"/>
      <c r="D19" s="23">
        <f>M$3</f>
        <v>1.0459916814346699</v>
      </c>
      <c r="E19"/>
      <c r="F19"/>
      <c r="G19"/>
      <c r="H19"/>
      <c r="I19"/>
      <c r="J19"/>
      <c r="K19"/>
      <c r="L19"/>
      <c r="M19"/>
      <c r="N19"/>
      <c r="O19"/>
      <c r="P19"/>
      <c r="S19"/>
    </row>
    <row r="20" spans="1:22" s="12" customFormat="1" x14ac:dyDescent="0.35">
      <c r="A20" s="22" t="s">
        <v>4</v>
      </c>
      <c r="B20" s="22" t="s">
        <v>14</v>
      </c>
      <c r="C20"/>
      <c r="D20" s="23">
        <f>M$4</f>
        <v>1.0457455511595801</v>
      </c>
      <c r="E20"/>
      <c r="F20"/>
      <c r="G20"/>
      <c r="H20"/>
      <c r="I20"/>
      <c r="J20"/>
      <c r="K20"/>
      <c r="L20"/>
      <c r="M20"/>
      <c r="N20"/>
      <c r="O20"/>
      <c r="P20"/>
      <c r="S20"/>
      <c r="U20" s="14"/>
      <c r="V20" s="14"/>
    </row>
    <row r="21" spans="1:22" s="12" customFormat="1" x14ac:dyDescent="0.35">
      <c r="A21" s="22" t="s">
        <v>5</v>
      </c>
      <c r="B21" s="22" t="s">
        <v>11</v>
      </c>
      <c r="C21" t="s">
        <v>35</v>
      </c>
      <c r="D21" s="23">
        <f>M$1</f>
        <v>0.99871547866099941</v>
      </c>
      <c r="E21"/>
      <c r="F21"/>
      <c r="G21"/>
      <c r="H21"/>
      <c r="I21"/>
      <c r="J21"/>
      <c r="K21"/>
      <c r="L21"/>
      <c r="M21"/>
      <c r="N21"/>
      <c r="O21"/>
      <c r="P21"/>
      <c r="S21"/>
    </row>
    <row r="22" spans="1:22" s="12" customFormat="1" x14ac:dyDescent="0.35">
      <c r="A22" s="22" t="s">
        <v>5</v>
      </c>
      <c r="B22" s="22" t="s">
        <v>12</v>
      </c>
      <c r="C22"/>
      <c r="D22" s="23">
        <f>M$2</f>
        <v>0.95970329941597765</v>
      </c>
      <c r="E22"/>
      <c r="F22"/>
      <c r="G22"/>
      <c r="H22"/>
      <c r="I22"/>
      <c r="J22"/>
      <c r="K22"/>
      <c r="L22"/>
      <c r="M22"/>
      <c r="N22"/>
      <c r="O22"/>
      <c r="P22"/>
      <c r="S22"/>
    </row>
    <row r="23" spans="1:22" s="12" customFormat="1" x14ac:dyDescent="0.35">
      <c r="A23" s="22" t="s">
        <v>5</v>
      </c>
      <c r="B23" s="22" t="s">
        <v>13</v>
      </c>
      <c r="C23"/>
      <c r="D23" s="23">
        <f>M$3</f>
        <v>1.0459916814346699</v>
      </c>
      <c r="E23"/>
      <c r="F23"/>
      <c r="G23"/>
      <c r="H23"/>
      <c r="I23"/>
      <c r="J23"/>
      <c r="K23"/>
      <c r="L23"/>
      <c r="M23"/>
      <c r="N23"/>
      <c r="O23"/>
      <c r="P23"/>
      <c r="S23"/>
    </row>
    <row r="24" spans="1:22" s="12" customFormat="1" x14ac:dyDescent="0.35">
      <c r="A24" s="22" t="s">
        <v>5</v>
      </c>
      <c r="B24" s="22" t="s">
        <v>14</v>
      </c>
      <c r="C24"/>
      <c r="D24" s="23">
        <f>M$4</f>
        <v>1.0457455511595801</v>
      </c>
      <c r="E24"/>
      <c r="F24"/>
      <c r="G24"/>
      <c r="H24"/>
      <c r="I24"/>
      <c r="J24"/>
      <c r="K24"/>
      <c r="L24"/>
      <c r="M24"/>
      <c r="N24"/>
      <c r="O24"/>
      <c r="P24"/>
      <c r="S24"/>
    </row>
    <row r="25" spans="1:22" s="12" customFormat="1" x14ac:dyDescent="0.35">
      <c r="A25" s="1" t="s">
        <v>30</v>
      </c>
      <c r="B25" s="1" t="s">
        <v>10</v>
      </c>
      <c r="C25" t="s">
        <v>44</v>
      </c>
      <c r="D25" s="24">
        <f>N$25</f>
        <v>1.0199487502095992</v>
      </c>
      <c r="E25"/>
      <c r="F25"/>
      <c r="G25"/>
      <c r="H25"/>
      <c r="I25"/>
      <c r="J25"/>
      <c r="K25"/>
      <c r="L25" s="1" t="s">
        <v>30</v>
      </c>
      <c r="M25" s="1" t="s">
        <v>10</v>
      </c>
      <c r="N25" s="21">
        <f>P25+Q25</f>
        <v>1.0199487502095992</v>
      </c>
      <c r="O25"/>
      <c r="P25" s="24">
        <v>1.0169487502095993</v>
      </c>
      <c r="Q25" s="12">
        <v>3.0000000000000001E-3</v>
      </c>
      <c r="S25"/>
    </row>
    <row r="26" spans="1:22" s="12" customFormat="1" x14ac:dyDescent="0.35">
      <c r="A26" s="1" t="s">
        <v>30</v>
      </c>
      <c r="B26" s="1" t="s">
        <v>31</v>
      </c>
      <c r="C26"/>
      <c r="D26" s="24">
        <f>N$26</f>
        <v>0.97866231206463161</v>
      </c>
      <c r="E26"/>
      <c r="F26"/>
      <c r="G26"/>
      <c r="H26"/>
      <c r="I26"/>
      <c r="J26"/>
      <c r="K26"/>
      <c r="L26" s="1" t="s">
        <v>30</v>
      </c>
      <c r="M26" s="1" t="s">
        <v>31</v>
      </c>
      <c r="N26" s="21">
        <f t="shared" ref="N26:N27" si="0">P26+Q26</f>
        <v>0.97866231206463161</v>
      </c>
      <c r="O26"/>
      <c r="P26" s="24">
        <v>0.97866231206463161</v>
      </c>
      <c r="S26"/>
    </row>
    <row r="27" spans="1:22" s="12" customFormat="1" x14ac:dyDescent="0.35">
      <c r="A27" s="1" t="s">
        <v>30</v>
      </c>
      <c r="B27" s="1" t="s">
        <v>31</v>
      </c>
      <c r="C27"/>
      <c r="D27" s="24">
        <f>N$27</f>
        <v>0.97866231206463161</v>
      </c>
      <c r="E27"/>
      <c r="F27"/>
      <c r="G27"/>
      <c r="H27"/>
      <c r="I27"/>
      <c r="J27"/>
      <c r="K27"/>
      <c r="L27" s="1" t="s">
        <v>30</v>
      </c>
      <c r="M27" s="1" t="s">
        <v>31</v>
      </c>
      <c r="N27" s="21">
        <f t="shared" si="0"/>
        <v>0.97866231206463161</v>
      </c>
      <c r="O27"/>
      <c r="P27" s="24">
        <v>0.97866231206463161</v>
      </c>
      <c r="S27"/>
    </row>
    <row r="28" spans="1:22" s="12" customFormat="1" x14ac:dyDescent="0.35">
      <c r="A28" s="1" t="s">
        <v>47</v>
      </c>
      <c r="B28" s="1" t="s">
        <v>10</v>
      </c>
      <c r="C28" t="s">
        <v>44</v>
      </c>
      <c r="D28" s="24">
        <f>N$25</f>
        <v>1.0199487502095992</v>
      </c>
      <c r="E28"/>
      <c r="F28"/>
      <c r="G28"/>
      <c r="H28"/>
      <c r="I28"/>
      <c r="J28"/>
      <c r="K28"/>
      <c r="L28"/>
      <c r="M28"/>
      <c r="N28"/>
      <c r="O28"/>
      <c r="P28"/>
      <c r="S28"/>
    </row>
    <row r="29" spans="1:22" s="12" customFormat="1" x14ac:dyDescent="0.35">
      <c r="A29" s="1" t="s">
        <v>47</v>
      </c>
      <c r="B29" s="1" t="s">
        <v>31</v>
      </c>
      <c r="C29"/>
      <c r="D29" s="24">
        <f>N$26</f>
        <v>0.97866231206463161</v>
      </c>
      <c r="E29"/>
      <c r="F29"/>
      <c r="G29"/>
      <c r="H29"/>
      <c r="I29"/>
      <c r="J29"/>
      <c r="K29"/>
      <c r="L29"/>
      <c r="M29"/>
      <c r="N29"/>
      <c r="O29"/>
      <c r="P29"/>
      <c r="S29"/>
    </row>
    <row r="30" spans="1:22" s="12" customFormat="1" x14ac:dyDescent="0.35">
      <c r="A30" s="1" t="s">
        <v>47</v>
      </c>
      <c r="B30" s="1" t="s">
        <v>31</v>
      </c>
      <c r="C30"/>
      <c r="D30" s="24">
        <f>N$27</f>
        <v>0.97866231206463161</v>
      </c>
      <c r="E30"/>
      <c r="F30"/>
      <c r="G30"/>
      <c r="H30"/>
      <c r="I30"/>
      <c r="J30"/>
      <c r="K30"/>
      <c r="L30"/>
      <c r="M30"/>
      <c r="N30"/>
      <c r="O30"/>
      <c r="P30"/>
      <c r="S30"/>
    </row>
    <row r="31" spans="1:22" s="12" customFormat="1" x14ac:dyDescent="0.35">
      <c r="A31" s="1" t="s">
        <v>52</v>
      </c>
      <c r="B31" s="1" t="s">
        <v>10</v>
      </c>
      <c r="C31" t="s">
        <v>44</v>
      </c>
      <c r="D31" s="24">
        <f>N$25</f>
        <v>1.0199487502095992</v>
      </c>
      <c r="E31"/>
      <c r="F31"/>
      <c r="G31"/>
      <c r="H31"/>
      <c r="I31"/>
      <c r="J31"/>
      <c r="K31"/>
      <c r="L31"/>
      <c r="M31"/>
      <c r="N31"/>
      <c r="O31"/>
      <c r="P31"/>
      <c r="S31"/>
    </row>
    <row r="32" spans="1:22" s="12" customFormat="1" x14ac:dyDescent="0.35">
      <c r="A32" s="1" t="s">
        <v>52</v>
      </c>
      <c r="B32" s="1" t="s">
        <v>31</v>
      </c>
      <c r="C32"/>
      <c r="D32" s="24">
        <f>N$26</f>
        <v>0.97866231206463161</v>
      </c>
      <c r="E32"/>
      <c r="F32"/>
      <c r="G32"/>
      <c r="H32"/>
      <c r="I32"/>
      <c r="J32"/>
      <c r="K32"/>
      <c r="L32"/>
      <c r="M32"/>
      <c r="N32"/>
      <c r="O32"/>
      <c r="P32"/>
      <c r="S32"/>
    </row>
    <row r="33" spans="1:19" s="12" customFormat="1" x14ac:dyDescent="0.35">
      <c r="A33" s="1" t="s">
        <v>52</v>
      </c>
      <c r="B33" s="1" t="s">
        <v>31</v>
      </c>
      <c r="C33"/>
      <c r="D33" s="24">
        <f>N$27</f>
        <v>0.97866231206463161</v>
      </c>
      <c r="E33"/>
      <c r="F33"/>
      <c r="G33"/>
      <c r="H33"/>
      <c r="I33"/>
      <c r="J33"/>
      <c r="K33"/>
      <c r="L33"/>
      <c r="M33"/>
      <c r="N33"/>
      <c r="O33"/>
      <c r="P33"/>
      <c r="S33"/>
    </row>
    <row r="34" spans="1:19" s="12" customFormat="1" x14ac:dyDescent="0.35">
      <c r="A34" s="1" t="s">
        <v>74</v>
      </c>
      <c r="B34" s="1" t="s">
        <v>10</v>
      </c>
      <c r="C34" t="s">
        <v>44</v>
      </c>
      <c r="D34" s="24">
        <f>N$25</f>
        <v>1.0199487502095992</v>
      </c>
      <c r="E34"/>
      <c r="F34"/>
      <c r="G34"/>
      <c r="H34"/>
      <c r="I34"/>
      <c r="J34"/>
      <c r="K34"/>
      <c r="L34"/>
      <c r="M34"/>
      <c r="N34"/>
      <c r="O34"/>
      <c r="P34"/>
      <c r="S34"/>
    </row>
    <row r="35" spans="1:19" s="12" customFormat="1" x14ac:dyDescent="0.35">
      <c r="A35" s="1" t="s">
        <v>74</v>
      </c>
      <c r="B35" s="1" t="s">
        <v>31</v>
      </c>
      <c r="C35"/>
      <c r="D35" s="24">
        <f>N$26</f>
        <v>0.97866231206463161</v>
      </c>
      <c r="E35"/>
      <c r="F35"/>
      <c r="G35"/>
      <c r="H35"/>
      <c r="I35"/>
      <c r="J35"/>
      <c r="K35"/>
      <c r="L35"/>
      <c r="M35"/>
      <c r="N35"/>
      <c r="O35"/>
      <c r="P35"/>
      <c r="S35"/>
    </row>
    <row r="36" spans="1:19" s="12" customFormat="1" x14ac:dyDescent="0.35">
      <c r="A36" s="1" t="s">
        <v>74</v>
      </c>
      <c r="B36" s="1" t="s">
        <v>31</v>
      </c>
      <c r="C36"/>
      <c r="D36" s="24">
        <f>N$27</f>
        <v>0.97866231206463161</v>
      </c>
      <c r="E36"/>
      <c r="F36"/>
      <c r="G36"/>
      <c r="H36"/>
      <c r="I36"/>
      <c r="J36"/>
      <c r="K36"/>
      <c r="L36"/>
      <c r="M36"/>
      <c r="N36"/>
      <c r="O36"/>
      <c r="P36"/>
      <c r="S36"/>
    </row>
    <row r="37" spans="1:19" s="12" customFormat="1" x14ac:dyDescent="0.35">
      <c r="A37" s="1" t="s">
        <v>75</v>
      </c>
      <c r="B37" s="1" t="s">
        <v>10</v>
      </c>
      <c r="C37" t="s">
        <v>44</v>
      </c>
      <c r="D37" s="24">
        <f>N$25</f>
        <v>1.0199487502095992</v>
      </c>
      <c r="E37"/>
      <c r="F37"/>
      <c r="G37"/>
      <c r="H37"/>
      <c r="I37"/>
      <c r="J37"/>
      <c r="K37"/>
      <c r="L37"/>
      <c r="M37"/>
      <c r="N37"/>
      <c r="O37"/>
      <c r="P37"/>
      <c r="S37"/>
    </row>
    <row r="38" spans="1:19" s="12" customFormat="1" x14ac:dyDescent="0.35">
      <c r="A38" s="1" t="s">
        <v>75</v>
      </c>
      <c r="B38" s="1" t="s">
        <v>31</v>
      </c>
      <c r="C38"/>
      <c r="D38" s="24">
        <f>N$26</f>
        <v>0.97866231206463161</v>
      </c>
      <c r="E38"/>
      <c r="F38"/>
      <c r="G38"/>
      <c r="H38"/>
      <c r="I38"/>
      <c r="J38"/>
      <c r="K38"/>
      <c r="L38"/>
      <c r="M38"/>
      <c r="N38"/>
      <c r="O38"/>
      <c r="P38"/>
      <c r="S38"/>
    </row>
    <row r="39" spans="1:19" s="12" customFormat="1" x14ac:dyDescent="0.35">
      <c r="A39" s="1" t="s">
        <v>75</v>
      </c>
      <c r="B39" s="1" t="s">
        <v>31</v>
      </c>
      <c r="C39"/>
      <c r="D39" s="24">
        <f>N$27</f>
        <v>0.97866231206463161</v>
      </c>
      <c r="E39"/>
      <c r="F39"/>
      <c r="G39"/>
      <c r="H39"/>
      <c r="I39"/>
      <c r="J39"/>
      <c r="K39"/>
      <c r="L39"/>
      <c r="M39"/>
      <c r="N39"/>
      <c r="O39"/>
      <c r="P39"/>
      <c r="S39"/>
    </row>
    <row r="40" spans="1:19" s="12" customFormat="1" x14ac:dyDescent="0.35">
      <c r="A40" s="1" t="s">
        <v>76</v>
      </c>
      <c r="B40" s="1" t="s">
        <v>10</v>
      </c>
      <c r="C40" t="s">
        <v>44</v>
      </c>
      <c r="D40" s="24">
        <f>N$25</f>
        <v>1.0199487502095992</v>
      </c>
      <c r="E40"/>
      <c r="F40"/>
      <c r="G40"/>
      <c r="H40"/>
      <c r="I40"/>
      <c r="J40"/>
      <c r="K40"/>
      <c r="L40"/>
      <c r="M40"/>
      <c r="N40"/>
      <c r="O40"/>
      <c r="P40"/>
      <c r="S40"/>
    </row>
    <row r="41" spans="1:19" s="12" customFormat="1" x14ac:dyDescent="0.35">
      <c r="A41" s="1" t="s">
        <v>76</v>
      </c>
      <c r="B41" s="1" t="s">
        <v>31</v>
      </c>
      <c r="C41"/>
      <c r="D41" s="24">
        <f>N$26</f>
        <v>0.97866231206463161</v>
      </c>
      <c r="E41"/>
      <c r="F41"/>
      <c r="G41"/>
      <c r="H41"/>
      <c r="I41"/>
      <c r="J41"/>
      <c r="K41"/>
      <c r="L41"/>
      <c r="M41"/>
      <c r="N41"/>
      <c r="O41"/>
      <c r="P41"/>
      <c r="S41"/>
    </row>
    <row r="42" spans="1:19" s="12" customFormat="1" x14ac:dyDescent="0.35">
      <c r="A42" s="1" t="s">
        <v>76</v>
      </c>
      <c r="B42" s="1" t="s">
        <v>31</v>
      </c>
      <c r="C42"/>
      <c r="D42" s="24">
        <f>N$27</f>
        <v>0.97866231206463161</v>
      </c>
      <c r="E42"/>
      <c r="F42"/>
      <c r="G42"/>
      <c r="H42"/>
      <c r="I42"/>
      <c r="J42"/>
      <c r="K42"/>
      <c r="L42"/>
      <c r="M42"/>
      <c r="N42"/>
      <c r="O42"/>
      <c r="P42"/>
      <c r="S42"/>
    </row>
    <row r="43" spans="1:19" s="12" customFormat="1" x14ac:dyDescent="0.35">
      <c r="A43" s="25" t="s">
        <v>53</v>
      </c>
      <c r="B43" s="25" t="s">
        <v>16</v>
      </c>
      <c r="C43" t="s">
        <v>27</v>
      </c>
      <c r="D43" s="26">
        <f>IF(C43="Al",N$43,N$50)</f>
        <v>0.42821748477161148</v>
      </c>
      <c r="E43"/>
      <c r="F43"/>
      <c r="G43"/>
      <c r="H43"/>
      <c r="I43"/>
      <c r="K43" t="s">
        <v>27</v>
      </c>
      <c r="L43" t="s">
        <v>50</v>
      </c>
      <c r="M43" t="s">
        <v>16</v>
      </c>
      <c r="N43" s="21">
        <f>P43+Q43</f>
        <v>0.42821748477161148</v>
      </c>
      <c r="O43" s="16"/>
      <c r="P43" s="17">
        <v>0.42821748477161148</v>
      </c>
    </row>
    <row r="44" spans="1:19" s="12" customFormat="1" x14ac:dyDescent="0.35">
      <c r="A44" s="25" t="s">
        <v>53</v>
      </c>
      <c r="B44" s="25" t="s">
        <v>13</v>
      </c>
      <c r="C44"/>
      <c r="D44" s="26">
        <f>IF(C43="Al",N$44,N$51)</f>
        <v>0.55530426073901928</v>
      </c>
      <c r="E44"/>
      <c r="F44"/>
      <c r="G44"/>
      <c r="H44"/>
      <c r="I44"/>
      <c r="K44"/>
      <c r="L44"/>
      <c r="M44" t="s">
        <v>13</v>
      </c>
      <c r="N44" s="21">
        <f t="shared" ref="N44:N48" si="1">P44+Q44</f>
        <v>0.55530426073901928</v>
      </c>
      <c r="O44" s="15"/>
      <c r="P44" s="17">
        <v>0.55530426073901928</v>
      </c>
    </row>
    <row r="45" spans="1:19" s="12" customFormat="1" x14ac:dyDescent="0.35">
      <c r="A45" s="25" t="s">
        <v>53</v>
      </c>
      <c r="B45" s="25" t="s">
        <v>14</v>
      </c>
      <c r="C45"/>
      <c r="D45" s="26">
        <f>IF(C43="Al",N$45,N$52)</f>
        <v>0.53854280279231548</v>
      </c>
      <c r="E45"/>
      <c r="F45"/>
      <c r="G45"/>
      <c r="H45"/>
      <c r="I45"/>
      <c r="K45"/>
      <c r="L45"/>
      <c r="M45" t="s">
        <v>14</v>
      </c>
      <c r="N45" s="21">
        <f t="shared" si="1"/>
        <v>0.53854280279231548</v>
      </c>
      <c r="O45" s="15"/>
      <c r="P45" s="17">
        <v>0.53854280279231548</v>
      </c>
    </row>
    <row r="46" spans="1:19" s="12" customFormat="1" x14ac:dyDescent="0.35">
      <c r="A46" s="25" t="s">
        <v>53</v>
      </c>
      <c r="B46" s="25" t="s">
        <v>48</v>
      </c>
      <c r="C46"/>
      <c r="D46" s="26">
        <f>IF(C43="Al",N$46,N$53)</f>
        <v>0.46874505158163876</v>
      </c>
      <c r="E46"/>
      <c r="F46"/>
      <c r="G46"/>
      <c r="H46"/>
      <c r="I46"/>
      <c r="K46"/>
      <c r="L46"/>
      <c r="M46" t="s">
        <v>48</v>
      </c>
      <c r="N46" s="21">
        <f t="shared" si="1"/>
        <v>0.46874505158163876</v>
      </c>
      <c r="O46"/>
      <c r="P46" s="17">
        <v>0.46874505158163876</v>
      </c>
    </row>
    <row r="47" spans="1:19" s="12" customFormat="1" x14ac:dyDescent="0.35">
      <c r="A47" s="25" t="s">
        <v>53</v>
      </c>
      <c r="B47" s="25" t="s">
        <v>31</v>
      </c>
      <c r="C47"/>
      <c r="D47" s="26">
        <f>IF(C43="Al",N$47,N$54)</f>
        <v>0.54706713537137552</v>
      </c>
      <c r="E47"/>
      <c r="F47"/>
      <c r="G47"/>
      <c r="H47"/>
      <c r="I47"/>
      <c r="K47"/>
      <c r="L47"/>
      <c r="M47" t="s">
        <v>31</v>
      </c>
      <c r="N47" s="21">
        <f t="shared" si="1"/>
        <v>0.54706713537137552</v>
      </c>
      <c r="O47" s="20"/>
      <c r="P47" s="17">
        <v>0.54706713537137552</v>
      </c>
    </row>
    <row r="48" spans="1:19" s="12" customFormat="1" x14ac:dyDescent="0.35">
      <c r="A48" s="25" t="s">
        <v>53</v>
      </c>
      <c r="B48" s="25" t="s">
        <v>49</v>
      </c>
      <c r="C48"/>
      <c r="D48" s="26">
        <f>IF(C43="Al",N$48,N$55)</f>
        <v>0.50857940615180453</v>
      </c>
      <c r="E48"/>
      <c r="F48"/>
      <c r="G48"/>
      <c r="H48"/>
      <c r="I48"/>
      <c r="K48"/>
      <c r="L48"/>
      <c r="M48" t="s">
        <v>49</v>
      </c>
      <c r="N48" s="21">
        <f t="shared" si="1"/>
        <v>0.50857940615180453</v>
      </c>
      <c r="O48" s="20">
        <v>3.0502119973354</v>
      </c>
      <c r="P48" s="17">
        <v>0.50857940615180453</v>
      </c>
    </row>
    <row r="49" spans="1:19" s="12" customFormat="1" x14ac:dyDescent="0.35">
      <c r="A49" s="25" t="s">
        <v>54</v>
      </c>
      <c r="B49" s="25" t="s">
        <v>16</v>
      </c>
      <c r="C49" t="s">
        <v>27</v>
      </c>
      <c r="D49" s="26">
        <f>IF(C49="Al",N$43,N$50)</f>
        <v>0.42821748477161148</v>
      </c>
      <c r="E49"/>
      <c r="F49"/>
      <c r="G49"/>
      <c r="H49"/>
      <c r="I49"/>
      <c r="K49"/>
      <c r="L49"/>
      <c r="M49"/>
      <c r="N49" s="15"/>
      <c r="O49" s="15"/>
      <c r="P49" s="15"/>
    </row>
    <row r="50" spans="1:19" s="12" customFormat="1" x14ac:dyDescent="0.35">
      <c r="A50" s="25" t="s">
        <v>54</v>
      </c>
      <c r="B50" s="25" t="s">
        <v>13</v>
      </c>
      <c r="C50"/>
      <c r="D50" s="26">
        <f>IF(C49="Al",N$44,N$51)</f>
        <v>0.55530426073901928</v>
      </c>
      <c r="E50"/>
      <c r="F50"/>
      <c r="G50"/>
      <c r="H50"/>
      <c r="I50"/>
      <c r="K50" t="s">
        <v>28</v>
      </c>
      <c r="L50" t="s">
        <v>50</v>
      </c>
      <c r="M50" t="s">
        <v>16</v>
      </c>
      <c r="N50" s="21">
        <f>P50+Q50</f>
        <v>0.2839220801541476</v>
      </c>
      <c r="O50" s="15"/>
      <c r="P50" s="17">
        <v>0.2839220801541476</v>
      </c>
    </row>
    <row r="51" spans="1:19" s="12" customFormat="1" x14ac:dyDescent="0.35">
      <c r="A51" s="25" t="s">
        <v>54</v>
      </c>
      <c r="B51" s="25" t="s">
        <v>14</v>
      </c>
      <c r="C51"/>
      <c r="D51" s="26">
        <f>IF(C49="Al",N$45,N$52)</f>
        <v>0.53854280279231548</v>
      </c>
      <c r="E51"/>
      <c r="F51"/>
      <c r="G51"/>
      <c r="H51"/>
      <c r="I51"/>
      <c r="K51"/>
      <c r="L51"/>
      <c r="M51" t="s">
        <v>13</v>
      </c>
      <c r="N51" s="21">
        <f t="shared" ref="N51:N55" si="2">P51+Q51</f>
        <v>0.36536529266073814</v>
      </c>
      <c r="O51" s="15"/>
      <c r="P51" s="17">
        <v>0.36536529266073814</v>
      </c>
    </row>
    <row r="52" spans="1:19" s="12" customFormat="1" x14ac:dyDescent="0.35">
      <c r="A52" s="25" t="s">
        <v>54</v>
      </c>
      <c r="B52" s="25" t="s">
        <v>48</v>
      </c>
      <c r="C52"/>
      <c r="D52" s="26">
        <f>IF(C49="Al",N$46,N$53)</f>
        <v>0.46874505158163876</v>
      </c>
      <c r="E52"/>
      <c r="F52"/>
      <c r="G52"/>
      <c r="H52"/>
      <c r="I52"/>
      <c r="K52"/>
      <c r="L52"/>
      <c r="M52" t="s">
        <v>14</v>
      </c>
      <c r="N52" s="21">
        <f t="shared" si="2"/>
        <v>0.35465838380316944</v>
      </c>
      <c r="O52" s="15"/>
      <c r="P52" s="17">
        <v>0.35465838380316944</v>
      </c>
    </row>
    <row r="53" spans="1:19" s="12" customFormat="1" x14ac:dyDescent="0.35">
      <c r="A53" s="25" t="s">
        <v>54</v>
      </c>
      <c r="B53" s="25" t="s">
        <v>31</v>
      </c>
      <c r="C53"/>
      <c r="D53" s="26">
        <f>IF(C49="Al",N$47,N$54)</f>
        <v>0.54706713537137552</v>
      </c>
      <c r="E53"/>
      <c r="F53"/>
      <c r="G53"/>
      <c r="H53"/>
      <c r="I53"/>
      <c r="K53"/>
      <c r="L53"/>
      <c r="M53" t="s">
        <v>48</v>
      </c>
      <c r="N53" s="21">
        <f t="shared" si="2"/>
        <v>0.30996298202151712</v>
      </c>
      <c r="O53" s="20"/>
      <c r="P53" s="17">
        <v>0.30996298202151712</v>
      </c>
    </row>
    <row r="54" spans="1:19" s="12" customFormat="1" x14ac:dyDescent="0.35">
      <c r="A54" s="25" t="s">
        <v>54</v>
      </c>
      <c r="B54" s="25" t="s">
        <v>49</v>
      </c>
      <c r="C54"/>
      <c r="D54" s="26">
        <f>IF(C49="Al",N$48,N$55)</f>
        <v>0.50857940615180453</v>
      </c>
      <c r="E54"/>
      <c r="F54"/>
      <c r="G54"/>
      <c r="H54"/>
      <c r="I54"/>
      <c r="K54" s="6"/>
      <c r="L54" s="6"/>
      <c r="M54" t="s">
        <v>31</v>
      </c>
      <c r="N54" s="21">
        <f t="shared" si="2"/>
        <v>0.36010478236927446</v>
      </c>
      <c r="P54" s="17">
        <v>0.36010478236927446</v>
      </c>
    </row>
    <row r="55" spans="1:19" s="12" customFormat="1" x14ac:dyDescent="0.35">
      <c r="A55" s="25" t="s">
        <v>55</v>
      </c>
      <c r="B55" s="25" t="s">
        <v>16</v>
      </c>
      <c r="C55" t="s">
        <v>27</v>
      </c>
      <c r="D55" s="26">
        <f>IF(C55="Al",N$43,N$50)</f>
        <v>0.42821748477161148</v>
      </c>
      <c r="E55"/>
      <c r="F55"/>
      <c r="G55"/>
      <c r="H55"/>
      <c r="I55"/>
      <c r="K55"/>
      <c r="L55"/>
      <c r="M55" t="s">
        <v>49</v>
      </c>
      <c r="N55" s="21">
        <f t="shared" si="2"/>
        <v>0.33549353305859436</v>
      </c>
      <c r="O55" s="20">
        <v>2.0119239581516735</v>
      </c>
      <c r="P55" s="17">
        <v>0.33549353305859436</v>
      </c>
    </row>
    <row r="56" spans="1:19" s="12" customFormat="1" x14ac:dyDescent="0.35">
      <c r="A56" s="25" t="s">
        <v>55</v>
      </c>
      <c r="B56" s="25" t="s">
        <v>13</v>
      </c>
      <c r="C56"/>
      <c r="D56" s="26">
        <f>IF(C55="Al",N$44,N$51)</f>
        <v>0.55530426073901928</v>
      </c>
      <c r="E56"/>
      <c r="F56"/>
      <c r="G56"/>
      <c r="H56"/>
      <c r="I56"/>
      <c r="J56"/>
      <c r="K56"/>
      <c r="L56"/>
      <c r="M56"/>
      <c r="N56"/>
      <c r="O56"/>
      <c r="P56"/>
      <c r="S56"/>
    </row>
    <row r="57" spans="1:19" s="12" customFormat="1" x14ac:dyDescent="0.35">
      <c r="A57" s="25" t="s">
        <v>55</v>
      </c>
      <c r="B57" s="25" t="s">
        <v>14</v>
      </c>
      <c r="C57"/>
      <c r="D57" s="26">
        <f>IF(C55="Al",N$45,N$52)</f>
        <v>0.53854280279231548</v>
      </c>
      <c r="E57"/>
      <c r="F57"/>
      <c r="G57"/>
      <c r="H57"/>
      <c r="I57"/>
      <c r="J57"/>
      <c r="K57"/>
      <c r="L57"/>
      <c r="M57"/>
      <c r="N57"/>
      <c r="O57"/>
      <c r="P57"/>
      <c r="S57"/>
    </row>
    <row r="58" spans="1:19" s="12" customFormat="1" x14ac:dyDescent="0.35">
      <c r="A58" s="25" t="s">
        <v>55</v>
      </c>
      <c r="B58" s="25" t="s">
        <v>48</v>
      </c>
      <c r="C58"/>
      <c r="D58" s="26">
        <f>IF(C55="Al",N$46,N$53)</f>
        <v>0.46874505158163876</v>
      </c>
      <c r="E58"/>
      <c r="F58"/>
      <c r="G58"/>
      <c r="H58"/>
      <c r="I58"/>
      <c r="J58"/>
      <c r="K58"/>
      <c r="L58"/>
      <c r="M58"/>
      <c r="N58"/>
      <c r="O58"/>
      <c r="P58"/>
      <c r="S58"/>
    </row>
    <row r="59" spans="1:19" s="12" customFormat="1" x14ac:dyDescent="0.35">
      <c r="A59" s="25" t="s">
        <v>55</v>
      </c>
      <c r="B59" s="25" t="s">
        <v>31</v>
      </c>
      <c r="C59"/>
      <c r="D59" s="26">
        <f>IF(C55="Al",N$47,N$54)</f>
        <v>0.54706713537137552</v>
      </c>
      <c r="E59"/>
      <c r="F59"/>
      <c r="G59"/>
      <c r="H59"/>
      <c r="I59"/>
      <c r="J59"/>
      <c r="K59"/>
      <c r="L59"/>
      <c r="M59"/>
      <c r="N59"/>
      <c r="O59"/>
      <c r="P59"/>
      <c r="S59"/>
    </row>
    <row r="60" spans="1:19" s="12" customFormat="1" x14ac:dyDescent="0.35">
      <c r="A60" s="25" t="s">
        <v>55</v>
      </c>
      <c r="B60" s="25" t="s">
        <v>49</v>
      </c>
      <c r="C60"/>
      <c r="D60" s="26">
        <f>IF(C55="Al",N$48,N$55)</f>
        <v>0.50857940615180453</v>
      </c>
      <c r="E60"/>
      <c r="F60"/>
      <c r="G60"/>
      <c r="H60"/>
      <c r="I60"/>
      <c r="J60"/>
      <c r="K60"/>
      <c r="L60"/>
      <c r="M60"/>
      <c r="N60"/>
      <c r="O60"/>
      <c r="P60"/>
      <c r="S60"/>
    </row>
    <row r="61" spans="1:19" s="12" customFormat="1" x14ac:dyDescent="0.35">
      <c r="A61" s="25" t="s">
        <v>56</v>
      </c>
      <c r="B61" s="25" t="s">
        <v>16</v>
      </c>
      <c r="C61" t="s">
        <v>27</v>
      </c>
      <c r="D61" s="26">
        <f>IF(C61="Al",N$43,N$50)</f>
        <v>0.42821748477161148</v>
      </c>
      <c r="E61"/>
      <c r="F61"/>
      <c r="G61"/>
      <c r="H61"/>
      <c r="I61"/>
      <c r="J61"/>
      <c r="K61"/>
      <c r="L61"/>
      <c r="M61"/>
      <c r="N61"/>
      <c r="O61"/>
      <c r="P61"/>
      <c r="S61"/>
    </row>
    <row r="62" spans="1:19" s="12" customFormat="1" x14ac:dyDescent="0.35">
      <c r="A62" s="25" t="s">
        <v>56</v>
      </c>
      <c r="B62" s="25" t="s">
        <v>13</v>
      </c>
      <c r="C62"/>
      <c r="D62" s="26">
        <f>IF(C61="Al",N$44,N$51)</f>
        <v>0.55530426073901928</v>
      </c>
      <c r="E62"/>
      <c r="F62"/>
      <c r="G62"/>
      <c r="H62"/>
      <c r="I62"/>
      <c r="J62"/>
      <c r="K62"/>
      <c r="L62"/>
      <c r="M62"/>
      <c r="N62"/>
      <c r="O62"/>
      <c r="P62"/>
      <c r="S62"/>
    </row>
    <row r="63" spans="1:19" s="12" customFormat="1" x14ac:dyDescent="0.35">
      <c r="A63" s="25" t="s">
        <v>56</v>
      </c>
      <c r="B63" s="25" t="s">
        <v>14</v>
      </c>
      <c r="C63"/>
      <c r="D63" s="26">
        <f>IF(C61="Al",N$45,N$52)</f>
        <v>0.53854280279231548</v>
      </c>
      <c r="E63"/>
      <c r="F63"/>
      <c r="G63"/>
      <c r="H63"/>
      <c r="I63"/>
      <c r="J63"/>
      <c r="K63"/>
      <c r="L63"/>
      <c r="M63"/>
      <c r="N63"/>
      <c r="O63"/>
      <c r="P63"/>
      <c r="S63"/>
    </row>
    <row r="64" spans="1:19" s="12" customFormat="1" x14ac:dyDescent="0.35">
      <c r="A64" s="25" t="s">
        <v>56</v>
      </c>
      <c r="B64" s="25" t="s">
        <v>48</v>
      </c>
      <c r="C64"/>
      <c r="D64" s="26">
        <f>IF(C61="Al",N$46,N$53)</f>
        <v>0.46874505158163876</v>
      </c>
      <c r="E64"/>
      <c r="F64"/>
      <c r="G64"/>
      <c r="H64"/>
      <c r="I64"/>
      <c r="J64"/>
      <c r="K64"/>
      <c r="L64"/>
      <c r="M64"/>
      <c r="N64"/>
      <c r="O64"/>
      <c r="P64"/>
      <c r="S64"/>
    </row>
    <row r="65" spans="1:19" s="12" customFormat="1" x14ac:dyDescent="0.35">
      <c r="A65" s="25" t="s">
        <v>56</v>
      </c>
      <c r="B65" s="25" t="s">
        <v>31</v>
      </c>
      <c r="C65"/>
      <c r="D65" s="26">
        <f>IF(C61="Al",N$47,N$54)</f>
        <v>0.54706713537137552</v>
      </c>
      <c r="E65"/>
      <c r="F65"/>
      <c r="G65"/>
      <c r="H65"/>
      <c r="I65"/>
      <c r="J65"/>
      <c r="K65"/>
      <c r="L65"/>
      <c r="M65"/>
      <c r="N65"/>
      <c r="O65"/>
      <c r="P65"/>
      <c r="S65"/>
    </row>
    <row r="66" spans="1:19" s="12" customFormat="1" x14ac:dyDescent="0.35">
      <c r="A66" s="25" t="s">
        <v>56</v>
      </c>
      <c r="B66" s="25" t="s">
        <v>49</v>
      </c>
      <c r="C66"/>
      <c r="D66" s="26">
        <f>IF(C61="Al",N$48,N$55)</f>
        <v>0.50857940615180453</v>
      </c>
      <c r="E66"/>
      <c r="F66"/>
      <c r="G66"/>
      <c r="H66"/>
      <c r="I66"/>
      <c r="J66"/>
      <c r="K66"/>
      <c r="L66"/>
      <c r="M66"/>
      <c r="N66"/>
      <c r="O66"/>
      <c r="P66"/>
      <c r="S66"/>
    </row>
    <row r="67" spans="1:19" s="12" customFormat="1" x14ac:dyDescent="0.35">
      <c r="A67" s="25" t="s">
        <v>57</v>
      </c>
      <c r="B67" s="25" t="s">
        <v>16</v>
      </c>
      <c r="C67" t="s">
        <v>27</v>
      </c>
      <c r="D67" s="26">
        <f>IF(C67="Al",N$43,N$50)</f>
        <v>0.42821748477161148</v>
      </c>
      <c r="E67"/>
      <c r="F67"/>
      <c r="G67"/>
      <c r="H67"/>
      <c r="I67"/>
      <c r="J67"/>
      <c r="K67"/>
      <c r="L67"/>
      <c r="M67"/>
      <c r="N67"/>
      <c r="O67"/>
      <c r="P67"/>
      <c r="S67"/>
    </row>
    <row r="68" spans="1:19" s="12" customFormat="1" x14ac:dyDescent="0.35">
      <c r="A68" s="25" t="s">
        <v>57</v>
      </c>
      <c r="B68" s="25" t="s">
        <v>13</v>
      </c>
      <c r="C68"/>
      <c r="D68" s="26">
        <f>IF(C67="Al",N$44,N$51)</f>
        <v>0.55530426073901928</v>
      </c>
      <c r="E68"/>
      <c r="F68"/>
      <c r="G68"/>
      <c r="H68"/>
      <c r="I68"/>
      <c r="J68"/>
      <c r="K68"/>
      <c r="L68"/>
      <c r="M68"/>
      <c r="N68"/>
      <c r="O68"/>
      <c r="P68"/>
      <c r="S68"/>
    </row>
    <row r="69" spans="1:19" s="12" customFormat="1" x14ac:dyDescent="0.35">
      <c r="A69" s="25" t="s">
        <v>57</v>
      </c>
      <c r="B69" s="25" t="s">
        <v>14</v>
      </c>
      <c r="C69"/>
      <c r="D69" s="26">
        <f>IF(C67="Al",N$45,N$52)</f>
        <v>0.53854280279231548</v>
      </c>
      <c r="E69"/>
      <c r="F69"/>
      <c r="G69"/>
      <c r="H69"/>
      <c r="I69"/>
      <c r="J69"/>
      <c r="K69"/>
      <c r="L69"/>
      <c r="M69"/>
      <c r="N69"/>
      <c r="O69"/>
      <c r="P69"/>
      <c r="S69"/>
    </row>
    <row r="70" spans="1:19" s="12" customFormat="1" x14ac:dyDescent="0.35">
      <c r="A70" s="25" t="s">
        <v>57</v>
      </c>
      <c r="B70" s="25" t="s">
        <v>48</v>
      </c>
      <c r="C70"/>
      <c r="D70" s="26">
        <f>IF(C67="Al",N$46,N$53)</f>
        <v>0.46874505158163876</v>
      </c>
      <c r="E70"/>
      <c r="F70"/>
      <c r="G70"/>
      <c r="H70"/>
      <c r="I70"/>
      <c r="J70"/>
      <c r="K70"/>
      <c r="L70"/>
      <c r="M70"/>
      <c r="N70"/>
      <c r="O70"/>
      <c r="P70"/>
      <c r="S70"/>
    </row>
    <row r="71" spans="1:19" s="12" customFormat="1" x14ac:dyDescent="0.35">
      <c r="A71" s="25" t="s">
        <v>57</v>
      </c>
      <c r="B71" s="25" t="s">
        <v>31</v>
      </c>
      <c r="C71"/>
      <c r="D71" s="26">
        <f>IF(C67="Al",N$47,N$54)</f>
        <v>0.54706713537137552</v>
      </c>
      <c r="E71"/>
      <c r="F71"/>
      <c r="G71"/>
      <c r="H71"/>
      <c r="I71"/>
      <c r="J71"/>
      <c r="K71"/>
      <c r="L71"/>
      <c r="M71"/>
      <c r="N71"/>
      <c r="O71"/>
      <c r="P71"/>
      <c r="S71"/>
    </row>
    <row r="72" spans="1:19" s="12" customFormat="1" x14ac:dyDescent="0.35">
      <c r="A72" s="25" t="s">
        <v>57</v>
      </c>
      <c r="B72" s="25" t="s">
        <v>49</v>
      </c>
      <c r="C72"/>
      <c r="D72" s="26">
        <f>IF(C67="Al",N$48,N$55)</f>
        <v>0.50857940615180453</v>
      </c>
      <c r="E72"/>
      <c r="F72"/>
      <c r="G72"/>
      <c r="H72"/>
      <c r="I72"/>
      <c r="J72"/>
      <c r="K72"/>
      <c r="L72"/>
      <c r="M72"/>
      <c r="N72"/>
      <c r="O72"/>
      <c r="P72"/>
      <c r="S72"/>
    </row>
    <row r="73" spans="1:19" s="12" customFormat="1" x14ac:dyDescent="0.35">
      <c r="A73" s="25" t="s">
        <v>58</v>
      </c>
      <c r="B73" s="25" t="s">
        <v>16</v>
      </c>
      <c r="C73" t="s">
        <v>27</v>
      </c>
      <c r="D73" s="26">
        <f>IF(C73="Al",N$43,N$50)</f>
        <v>0.42821748477161148</v>
      </c>
      <c r="E73"/>
      <c r="F73"/>
      <c r="G73"/>
      <c r="H73"/>
      <c r="I73"/>
      <c r="J73"/>
      <c r="K73"/>
      <c r="L73"/>
      <c r="M73"/>
      <c r="N73"/>
      <c r="O73"/>
      <c r="P73"/>
      <c r="S73"/>
    </row>
    <row r="74" spans="1:19" s="12" customFormat="1" x14ac:dyDescent="0.35">
      <c r="A74" s="25" t="s">
        <v>58</v>
      </c>
      <c r="B74" s="25" t="s">
        <v>13</v>
      </c>
      <c r="C74"/>
      <c r="D74" s="26">
        <f>IF(C73="Al",N$44,N$51)</f>
        <v>0.55530426073901928</v>
      </c>
      <c r="E74"/>
      <c r="F74"/>
      <c r="G74"/>
      <c r="H74"/>
      <c r="I74"/>
      <c r="J74"/>
      <c r="K74"/>
      <c r="L74"/>
      <c r="M74"/>
      <c r="N74"/>
      <c r="O74"/>
      <c r="P74"/>
      <c r="S74"/>
    </row>
    <row r="75" spans="1:19" s="12" customFormat="1" x14ac:dyDescent="0.35">
      <c r="A75" s="25" t="s">
        <v>58</v>
      </c>
      <c r="B75" s="25" t="s">
        <v>14</v>
      </c>
      <c r="C75"/>
      <c r="D75" s="26">
        <f>IF(C73="Al",N$45,N$52)</f>
        <v>0.53854280279231548</v>
      </c>
      <c r="E75"/>
      <c r="F75"/>
      <c r="G75"/>
      <c r="H75"/>
      <c r="I75"/>
      <c r="J75"/>
      <c r="K75"/>
      <c r="L75"/>
      <c r="M75"/>
      <c r="N75"/>
      <c r="O75"/>
      <c r="P75"/>
      <c r="S75"/>
    </row>
    <row r="76" spans="1:19" s="12" customFormat="1" x14ac:dyDescent="0.35">
      <c r="A76" s="25" t="s">
        <v>58</v>
      </c>
      <c r="B76" s="25" t="s">
        <v>48</v>
      </c>
      <c r="C76"/>
      <c r="D76" s="26">
        <f>IF(C73="Al",N$46,N$53)</f>
        <v>0.46874505158163876</v>
      </c>
      <c r="E76"/>
      <c r="F76"/>
      <c r="G76"/>
      <c r="H76"/>
      <c r="I76"/>
      <c r="J76"/>
      <c r="K76" s="6"/>
      <c r="L76" s="6"/>
      <c r="M76" s="6"/>
      <c r="N76" s="6"/>
      <c r="O76" s="6"/>
      <c r="P76" s="6"/>
      <c r="S76" s="6"/>
    </row>
    <row r="77" spans="1:19" s="12" customFormat="1" x14ac:dyDescent="0.35">
      <c r="A77" s="25" t="s">
        <v>58</v>
      </c>
      <c r="B77" s="25" t="s">
        <v>31</v>
      </c>
      <c r="C77"/>
      <c r="D77" s="26">
        <f>IF(C73="Al",N$47,N$54)</f>
        <v>0.54706713537137552</v>
      </c>
      <c r="E77"/>
      <c r="F77"/>
      <c r="G77"/>
      <c r="H77"/>
      <c r="I77"/>
      <c r="J77"/>
      <c r="K77" s="6"/>
      <c r="L77" s="6"/>
      <c r="M77" s="6"/>
      <c r="N77" s="6"/>
      <c r="O77" s="6"/>
      <c r="P77" s="6"/>
      <c r="S77" s="6"/>
    </row>
    <row r="78" spans="1:19" s="12" customFormat="1" x14ac:dyDescent="0.35">
      <c r="A78" s="25" t="s">
        <v>58</v>
      </c>
      <c r="B78" s="25" t="s">
        <v>49</v>
      </c>
      <c r="C78"/>
      <c r="D78" s="26">
        <f>IF(C73="Al",N$48,N$55)</f>
        <v>0.50857940615180453</v>
      </c>
      <c r="E78"/>
      <c r="F78"/>
      <c r="G78"/>
      <c r="H78"/>
      <c r="I78"/>
      <c r="J78"/>
      <c r="K78" s="6"/>
      <c r="L78" s="6"/>
      <c r="M78" s="6"/>
      <c r="N78" s="6"/>
      <c r="O78" s="6"/>
      <c r="P78" s="6"/>
      <c r="S78" s="6"/>
    </row>
    <row r="79" spans="1:19" s="12" customFormat="1" x14ac:dyDescent="0.35">
      <c r="A79" s="25" t="s">
        <v>59</v>
      </c>
      <c r="B79" s="25" t="s">
        <v>16</v>
      </c>
      <c r="C79" t="s">
        <v>27</v>
      </c>
      <c r="D79" s="26">
        <f>IF(C79="Al",N$43,N$50)</f>
        <v>0.42821748477161148</v>
      </c>
      <c r="E79"/>
      <c r="F79"/>
      <c r="G79"/>
      <c r="H79"/>
      <c r="I79"/>
      <c r="K79" s="6"/>
      <c r="L79" s="6"/>
      <c r="M79" s="6"/>
      <c r="N79" s="19"/>
      <c r="O79" s="36"/>
    </row>
    <row r="80" spans="1:19" s="12" customFormat="1" x14ac:dyDescent="0.35">
      <c r="A80" s="25" t="s">
        <v>59</v>
      </c>
      <c r="B80" s="25" t="s">
        <v>13</v>
      </c>
      <c r="C80"/>
      <c r="D80" s="26">
        <f>IF(C79="Al",N$44,N$51)</f>
        <v>0.55530426073901928</v>
      </c>
      <c r="E80"/>
      <c r="F80"/>
      <c r="G80"/>
      <c r="H80"/>
      <c r="I80"/>
      <c r="K80" s="6"/>
      <c r="L80" s="6"/>
      <c r="M80" s="6"/>
      <c r="N80" s="19"/>
    </row>
    <row r="81" spans="1:19" s="12" customFormat="1" x14ac:dyDescent="0.35">
      <c r="A81" s="25" t="s">
        <v>59</v>
      </c>
      <c r="B81" s="25" t="s">
        <v>14</v>
      </c>
      <c r="C81"/>
      <c r="D81" s="26">
        <f>IF(C79="Al",N$45,N$52)</f>
        <v>0.53854280279231548</v>
      </c>
      <c r="E81"/>
      <c r="F81"/>
      <c r="G81"/>
      <c r="H81"/>
      <c r="I81"/>
      <c r="K81" s="6"/>
      <c r="L81" s="6"/>
      <c r="M81" s="6"/>
      <c r="N81" s="19"/>
    </row>
    <row r="82" spans="1:19" s="12" customFormat="1" x14ac:dyDescent="0.35">
      <c r="A82" s="25" t="s">
        <v>59</v>
      </c>
      <c r="B82" s="25" t="s">
        <v>48</v>
      </c>
      <c r="C82"/>
      <c r="D82" s="26">
        <f>IF(C79="Al",N$46,N$53)</f>
        <v>0.46874505158163876</v>
      </c>
      <c r="E82"/>
      <c r="F82"/>
      <c r="G82"/>
      <c r="H82"/>
      <c r="I82"/>
      <c r="K82" s="6"/>
      <c r="L82" s="6"/>
      <c r="M82" s="6"/>
      <c r="N82" s="19"/>
      <c r="O82" s="6"/>
    </row>
    <row r="83" spans="1:19" s="12" customFormat="1" x14ac:dyDescent="0.35">
      <c r="A83" s="25" t="s">
        <v>59</v>
      </c>
      <c r="B83" s="25" t="s">
        <v>31</v>
      </c>
      <c r="C83"/>
      <c r="D83" s="26">
        <f>IF(C79="Al",N$47,N$54)</f>
        <v>0.54706713537137552</v>
      </c>
      <c r="E83"/>
      <c r="F83"/>
      <c r="G83"/>
      <c r="H83"/>
      <c r="I83"/>
      <c r="K83" s="6"/>
      <c r="L83" s="6"/>
      <c r="M83" s="6"/>
      <c r="N83" s="19"/>
      <c r="O83" s="21"/>
    </row>
    <row r="84" spans="1:19" s="12" customFormat="1" x14ac:dyDescent="0.35">
      <c r="A84" s="25" t="s">
        <v>59</v>
      </c>
      <c r="B84" s="25" t="s">
        <v>49</v>
      </c>
      <c r="C84"/>
      <c r="D84" s="26">
        <f>IF(C79="Al",N$48,N$55)</f>
        <v>0.50857940615180453</v>
      </c>
      <c r="E84"/>
      <c r="F84"/>
      <c r="G84"/>
      <c r="H84"/>
      <c r="I84"/>
      <c r="K84" s="6"/>
      <c r="L84" s="6"/>
      <c r="M84" s="6"/>
      <c r="N84" s="19"/>
      <c r="O84" s="21"/>
    </row>
    <row r="85" spans="1:19" s="12" customFormat="1" x14ac:dyDescent="0.35">
      <c r="A85" s="25" t="s">
        <v>60</v>
      </c>
      <c r="B85" s="25" t="s">
        <v>16</v>
      </c>
      <c r="C85" t="s">
        <v>27</v>
      </c>
      <c r="D85" s="26">
        <f>IF(C85="Al",N$43,N$50)</f>
        <v>0.42821748477161148</v>
      </c>
      <c r="E85"/>
      <c r="F85"/>
      <c r="G85"/>
      <c r="H85"/>
      <c r="I85"/>
      <c r="K85" s="6"/>
      <c r="L85" s="6"/>
      <c r="M85" s="6"/>
    </row>
    <row r="86" spans="1:19" s="12" customFormat="1" x14ac:dyDescent="0.35">
      <c r="A86" s="25" t="s">
        <v>60</v>
      </c>
      <c r="B86" s="25" t="s">
        <v>13</v>
      </c>
      <c r="C86"/>
      <c r="D86" s="26">
        <f>IF(C85="Al",N$44,N$51)</f>
        <v>0.55530426073901928</v>
      </c>
      <c r="E86"/>
      <c r="F86"/>
      <c r="G86"/>
      <c r="H86"/>
      <c r="I86"/>
      <c r="K86" s="6"/>
      <c r="L86" s="6"/>
      <c r="M86" s="6"/>
      <c r="N86" s="19"/>
    </row>
    <row r="87" spans="1:19" s="12" customFormat="1" x14ac:dyDescent="0.35">
      <c r="A87" s="25" t="s">
        <v>60</v>
      </c>
      <c r="B87" s="25" t="s">
        <v>14</v>
      </c>
      <c r="C87"/>
      <c r="D87" s="26">
        <f>IF(C85="Al",N$45,N$52)</f>
        <v>0.53854280279231548</v>
      </c>
      <c r="E87"/>
      <c r="F87"/>
      <c r="G87"/>
      <c r="H87"/>
      <c r="I87"/>
      <c r="K87" s="6"/>
      <c r="L87" s="6"/>
      <c r="M87" s="6"/>
      <c r="N87" s="19"/>
    </row>
    <row r="88" spans="1:19" s="12" customFormat="1" x14ac:dyDescent="0.35">
      <c r="A88" s="25" t="s">
        <v>60</v>
      </c>
      <c r="B88" s="25" t="s">
        <v>48</v>
      </c>
      <c r="C88"/>
      <c r="D88" s="26">
        <f>IF(C85="Al",N$46,N$53)</f>
        <v>0.46874505158163876</v>
      </c>
      <c r="E88"/>
      <c r="F88"/>
      <c r="G88"/>
      <c r="H88"/>
      <c r="I88"/>
      <c r="K88" s="6"/>
      <c r="L88" s="6"/>
      <c r="M88" s="6"/>
      <c r="N88" s="19"/>
    </row>
    <row r="89" spans="1:19" s="12" customFormat="1" x14ac:dyDescent="0.35">
      <c r="A89" s="25" t="s">
        <v>60</v>
      </c>
      <c r="B89" s="25" t="s">
        <v>31</v>
      </c>
      <c r="C89"/>
      <c r="D89" s="26">
        <f>IF(C85="Al",N$47,N$54)</f>
        <v>0.54706713537137552</v>
      </c>
      <c r="E89"/>
      <c r="F89"/>
      <c r="G89"/>
      <c r="H89"/>
      <c r="I89"/>
      <c r="K89" s="6"/>
      <c r="L89" s="6"/>
      <c r="M89" s="6"/>
      <c r="N89" s="19"/>
      <c r="O89" s="21"/>
    </row>
    <row r="90" spans="1:19" s="12" customFormat="1" x14ac:dyDescent="0.35">
      <c r="A90" s="25" t="s">
        <v>60</v>
      </c>
      <c r="B90" s="25" t="s">
        <v>49</v>
      </c>
      <c r="C90"/>
      <c r="D90" s="26">
        <f>IF(C85="Al",N$48,N$55)</f>
        <v>0.50857940615180453</v>
      </c>
      <c r="E90"/>
      <c r="F90"/>
      <c r="G90"/>
      <c r="H90"/>
      <c r="I90"/>
      <c r="K90" s="6"/>
      <c r="L90" s="6"/>
      <c r="M90" s="6"/>
      <c r="N90" s="19"/>
    </row>
    <row r="91" spans="1:19" s="12" customFormat="1" x14ac:dyDescent="0.35">
      <c r="A91" s="25" t="s">
        <v>61</v>
      </c>
      <c r="B91" s="25" t="s">
        <v>16</v>
      </c>
      <c r="C91" t="s">
        <v>27</v>
      </c>
      <c r="D91" s="26">
        <f>IF(C91="Al",N$43,N$50)</f>
        <v>0.42821748477161148</v>
      </c>
      <c r="E91"/>
      <c r="F91"/>
      <c r="G91"/>
      <c r="H91"/>
      <c r="I91"/>
      <c r="K91" s="6"/>
      <c r="L91" s="6"/>
      <c r="M91" s="6"/>
      <c r="N91" s="19"/>
      <c r="O91" s="21"/>
    </row>
    <row r="92" spans="1:19" s="12" customFormat="1" x14ac:dyDescent="0.35">
      <c r="A92" s="25" t="s">
        <v>61</v>
      </c>
      <c r="B92" s="25" t="s">
        <v>13</v>
      </c>
      <c r="C92"/>
      <c r="D92" s="26">
        <f>IF(C91="Al",N$44,N$51)</f>
        <v>0.55530426073901928</v>
      </c>
      <c r="E92"/>
      <c r="F92"/>
      <c r="G92"/>
      <c r="H92"/>
      <c r="I92"/>
      <c r="J92"/>
      <c r="K92" s="6"/>
      <c r="L92" s="6"/>
      <c r="M92" s="6"/>
      <c r="N92" s="6"/>
      <c r="O92" s="6"/>
      <c r="P92" s="6"/>
      <c r="S92" s="6"/>
    </row>
    <row r="93" spans="1:19" s="12" customFormat="1" x14ac:dyDescent="0.35">
      <c r="A93" s="25" t="s">
        <v>61</v>
      </c>
      <c r="B93" s="25" t="s">
        <v>14</v>
      </c>
      <c r="C93"/>
      <c r="D93" s="26">
        <f>IF(C91="Al",N$45,N$52)</f>
        <v>0.53854280279231548</v>
      </c>
      <c r="E93"/>
      <c r="F93"/>
      <c r="G93"/>
      <c r="H93"/>
      <c r="I93"/>
      <c r="J93"/>
      <c r="K93" s="6"/>
      <c r="L93" s="6"/>
      <c r="M93" s="6"/>
      <c r="N93" s="6"/>
      <c r="O93" s="6"/>
      <c r="P93" s="6"/>
      <c r="S93" s="6"/>
    </row>
    <row r="94" spans="1:19" s="12" customFormat="1" x14ac:dyDescent="0.35">
      <c r="A94" s="25" t="s">
        <v>61</v>
      </c>
      <c r="B94" s="25" t="s">
        <v>48</v>
      </c>
      <c r="C94"/>
      <c r="D94" s="26">
        <f>IF(C91="Al",N$46,N$53)</f>
        <v>0.46874505158163876</v>
      </c>
      <c r="E94"/>
      <c r="F94"/>
      <c r="G94"/>
      <c r="H94"/>
      <c r="I94"/>
      <c r="J94"/>
      <c r="K94" s="6"/>
      <c r="L94" s="6"/>
      <c r="M94" s="6"/>
      <c r="N94" s="6"/>
      <c r="O94" s="6"/>
      <c r="P94" s="6"/>
      <c r="S94" s="6"/>
    </row>
    <row r="95" spans="1:19" s="12" customFormat="1" x14ac:dyDescent="0.35">
      <c r="A95" s="25" t="s">
        <v>61</v>
      </c>
      <c r="B95" s="25" t="s">
        <v>31</v>
      </c>
      <c r="C95"/>
      <c r="D95" s="26">
        <f>IF(C91="Al",N$47,N$54)</f>
        <v>0.54706713537137552</v>
      </c>
      <c r="E95"/>
      <c r="F95"/>
      <c r="G95"/>
      <c r="H95"/>
      <c r="I95"/>
      <c r="J95"/>
      <c r="K95" s="6"/>
      <c r="L95" s="6"/>
      <c r="M95" s="6"/>
      <c r="N95" s="6"/>
      <c r="O95" s="6"/>
      <c r="P95" s="6"/>
      <c r="S95" s="6"/>
    </row>
    <row r="96" spans="1:19" s="12" customFormat="1" x14ac:dyDescent="0.35">
      <c r="A96" s="25" t="s">
        <v>61</v>
      </c>
      <c r="B96" s="25" t="s">
        <v>49</v>
      </c>
      <c r="C96"/>
      <c r="D96" s="26">
        <f>IF(C91="Al",N$48,N$55)</f>
        <v>0.50857940615180453</v>
      </c>
      <c r="E96"/>
      <c r="F96"/>
      <c r="G96"/>
      <c r="H96"/>
      <c r="I96"/>
      <c r="J96"/>
      <c r="K96" s="6"/>
      <c r="L96" s="6"/>
      <c r="M96" s="6"/>
      <c r="N96" s="6"/>
      <c r="O96" s="6"/>
      <c r="P96" s="6"/>
      <c r="S96" s="6"/>
    </row>
    <row r="97" spans="1:19" s="12" customFormat="1" x14ac:dyDescent="0.35">
      <c r="A97" s="25" t="s">
        <v>62</v>
      </c>
      <c r="B97" s="25" t="s">
        <v>16</v>
      </c>
      <c r="C97" t="s">
        <v>27</v>
      </c>
      <c r="D97" s="26">
        <f>IF(C97="Al",N$43,N$50)</f>
        <v>0.42821748477161148</v>
      </c>
      <c r="E97"/>
      <c r="F97"/>
      <c r="G97"/>
      <c r="H97"/>
      <c r="I97"/>
      <c r="J97"/>
      <c r="K97" s="6"/>
      <c r="L97" s="6"/>
      <c r="M97" s="6"/>
      <c r="N97" s="6"/>
      <c r="O97" s="6"/>
      <c r="P97" s="6"/>
      <c r="S97" s="6"/>
    </row>
    <row r="98" spans="1:19" s="12" customFormat="1" x14ac:dyDescent="0.35">
      <c r="A98" s="25" t="s">
        <v>62</v>
      </c>
      <c r="B98" s="25" t="s">
        <v>13</v>
      </c>
      <c r="C98"/>
      <c r="D98" s="26">
        <f>IF(C97="Al",N$44,N$51)</f>
        <v>0.55530426073901928</v>
      </c>
      <c r="E98"/>
      <c r="F98"/>
      <c r="G98"/>
      <c r="H98"/>
      <c r="I98"/>
      <c r="J98"/>
      <c r="K98" s="6"/>
      <c r="L98" s="6"/>
      <c r="M98" s="6"/>
      <c r="N98" s="6"/>
      <c r="O98" s="6"/>
      <c r="P98" s="6"/>
      <c r="S98" s="6"/>
    </row>
    <row r="99" spans="1:19" s="12" customFormat="1" x14ac:dyDescent="0.35">
      <c r="A99" s="25" t="s">
        <v>62</v>
      </c>
      <c r="B99" s="25" t="s">
        <v>14</v>
      </c>
      <c r="C99"/>
      <c r="D99" s="26">
        <f>IF(C97="Al",N$45,N$52)</f>
        <v>0.53854280279231548</v>
      </c>
      <c r="E99"/>
      <c r="F99"/>
      <c r="G99"/>
      <c r="H99"/>
      <c r="I99"/>
      <c r="J99"/>
      <c r="K99" s="6"/>
      <c r="L99" s="6"/>
      <c r="M99" s="6"/>
      <c r="N99" s="6"/>
      <c r="O99" s="6"/>
      <c r="P99" s="6"/>
      <c r="S99" s="6"/>
    </row>
    <row r="100" spans="1:19" s="12" customFormat="1" x14ac:dyDescent="0.35">
      <c r="A100" s="25" t="s">
        <v>62</v>
      </c>
      <c r="B100" s="25" t="s">
        <v>48</v>
      </c>
      <c r="C100"/>
      <c r="D100" s="26">
        <f>IF(C97="Al",N$46,N$53)</f>
        <v>0.46874505158163876</v>
      </c>
      <c r="E100"/>
      <c r="F100"/>
      <c r="G100"/>
      <c r="H100"/>
      <c r="I100"/>
      <c r="J100"/>
      <c r="K100" s="6"/>
      <c r="L100" s="6"/>
      <c r="M100" s="6"/>
      <c r="N100" s="6"/>
      <c r="O100" s="6"/>
      <c r="P100" s="6"/>
      <c r="S100" s="6"/>
    </row>
    <row r="101" spans="1:19" s="12" customFormat="1" x14ac:dyDescent="0.35">
      <c r="A101" s="25" t="s">
        <v>62</v>
      </c>
      <c r="B101" s="25" t="s">
        <v>31</v>
      </c>
      <c r="C101"/>
      <c r="D101" s="26">
        <f>IF(C97="Al",N$47,N$54)</f>
        <v>0.54706713537137552</v>
      </c>
      <c r="E101"/>
      <c r="F101"/>
      <c r="G101"/>
      <c r="H101"/>
      <c r="I101"/>
      <c r="J101"/>
      <c r="K101" s="6"/>
      <c r="L101" s="6"/>
      <c r="M101" s="6"/>
      <c r="N101" s="6"/>
      <c r="O101" s="6"/>
      <c r="P101" s="6"/>
      <c r="S101" s="6"/>
    </row>
    <row r="102" spans="1:19" s="12" customFormat="1" x14ac:dyDescent="0.35">
      <c r="A102" s="25" t="s">
        <v>62</v>
      </c>
      <c r="B102" s="25" t="s">
        <v>49</v>
      </c>
      <c r="C102"/>
      <c r="D102" s="26">
        <f>IF(C97="Al",N$48,N$55)</f>
        <v>0.50857940615180453</v>
      </c>
      <c r="E102"/>
      <c r="F102"/>
      <c r="G102"/>
      <c r="H102"/>
      <c r="I102"/>
      <c r="J102"/>
      <c r="K102" s="6"/>
      <c r="L102" s="6"/>
      <c r="M102" s="6"/>
      <c r="N102" s="6"/>
      <c r="O102" s="6"/>
      <c r="P102" s="6"/>
      <c r="S102" s="6"/>
    </row>
    <row r="103" spans="1:19" s="12" customFormat="1" x14ac:dyDescent="0.35">
      <c r="A103" s="25" t="s">
        <v>63</v>
      </c>
      <c r="B103" s="25" t="s">
        <v>16</v>
      </c>
      <c r="C103" t="s">
        <v>27</v>
      </c>
      <c r="D103" s="26">
        <f>IF(C103="Al",N$43,N$50)</f>
        <v>0.42821748477161148</v>
      </c>
      <c r="E103"/>
      <c r="F103"/>
      <c r="G103"/>
      <c r="H103"/>
      <c r="I103"/>
      <c r="J103"/>
      <c r="K103" s="6"/>
      <c r="L103" s="6"/>
      <c r="M103" s="6"/>
      <c r="N103" s="6"/>
      <c r="O103" s="6"/>
      <c r="P103" s="6"/>
      <c r="S103" s="6"/>
    </row>
    <row r="104" spans="1:19" s="12" customFormat="1" x14ac:dyDescent="0.35">
      <c r="A104" s="25" t="s">
        <v>63</v>
      </c>
      <c r="B104" s="25" t="s">
        <v>13</v>
      </c>
      <c r="C104"/>
      <c r="D104" s="26">
        <f>IF(C103="Al",N$44,N$51)</f>
        <v>0.55530426073901928</v>
      </c>
      <c r="E104"/>
      <c r="F104"/>
      <c r="G104"/>
      <c r="H104"/>
      <c r="I104"/>
      <c r="J104"/>
      <c r="K104" s="6"/>
      <c r="L104" s="6"/>
      <c r="M104" s="6"/>
      <c r="N104" s="6"/>
      <c r="O104" s="6"/>
      <c r="P104" s="6"/>
      <c r="S104" s="6"/>
    </row>
    <row r="105" spans="1:19" s="12" customFormat="1" x14ac:dyDescent="0.35">
      <c r="A105" s="25" t="s">
        <v>63</v>
      </c>
      <c r="B105" s="25" t="s">
        <v>14</v>
      </c>
      <c r="C105"/>
      <c r="D105" s="26">
        <f>IF(C103="Al",N$45,N$52)</f>
        <v>0.53854280279231548</v>
      </c>
      <c r="E105"/>
      <c r="F105"/>
      <c r="G105"/>
      <c r="H105"/>
      <c r="I105"/>
      <c r="J105"/>
      <c r="K105" s="6"/>
      <c r="L105" s="6"/>
      <c r="M105" s="6"/>
      <c r="N105" s="6"/>
      <c r="O105" s="6"/>
      <c r="P105" s="6"/>
      <c r="S105" s="6"/>
    </row>
    <row r="106" spans="1:19" s="12" customFormat="1" x14ac:dyDescent="0.35">
      <c r="A106" s="25" t="s">
        <v>63</v>
      </c>
      <c r="B106" s="25" t="s">
        <v>48</v>
      </c>
      <c r="C106"/>
      <c r="D106" s="26">
        <f>IF(C103="Al",N$46,N$53)</f>
        <v>0.46874505158163876</v>
      </c>
      <c r="E106"/>
      <c r="F106"/>
      <c r="G106"/>
      <c r="H106"/>
      <c r="I106"/>
      <c r="J106"/>
      <c r="K106" s="6"/>
      <c r="L106" s="6"/>
      <c r="M106" s="6"/>
      <c r="N106" s="6"/>
      <c r="O106" s="6"/>
      <c r="P106" s="6"/>
      <c r="S106" s="6"/>
    </row>
    <row r="107" spans="1:19" s="12" customFormat="1" x14ac:dyDescent="0.35">
      <c r="A107" s="25" t="s">
        <v>63</v>
      </c>
      <c r="B107" s="25" t="s">
        <v>31</v>
      </c>
      <c r="C107"/>
      <c r="D107" s="26">
        <f>IF(C103="Al",N$47,N$54)</f>
        <v>0.54706713537137552</v>
      </c>
      <c r="E107"/>
      <c r="F107"/>
      <c r="G107"/>
      <c r="H107"/>
      <c r="I107"/>
      <c r="J107"/>
      <c r="K107" s="6"/>
      <c r="L107" s="6"/>
      <c r="M107" s="6"/>
      <c r="N107" s="6"/>
      <c r="O107" s="6"/>
      <c r="P107" s="6"/>
      <c r="S107" s="6"/>
    </row>
    <row r="108" spans="1:19" s="12" customFormat="1" x14ac:dyDescent="0.35">
      <c r="A108" s="25" t="s">
        <v>63</v>
      </c>
      <c r="B108" s="25" t="s">
        <v>49</v>
      </c>
      <c r="C108"/>
      <c r="D108" s="26">
        <f>IF(C103="Al",N$48,N$55)</f>
        <v>0.50857940615180453</v>
      </c>
      <c r="E108"/>
      <c r="F108"/>
      <c r="G108"/>
      <c r="H108"/>
      <c r="I108"/>
      <c r="J108"/>
      <c r="K108" s="6"/>
      <c r="L108" s="6"/>
      <c r="M108" s="6"/>
      <c r="N108" s="6"/>
      <c r="O108" s="6"/>
      <c r="P108" s="6"/>
      <c r="S108" s="6"/>
    </row>
    <row r="109" spans="1:19" s="12" customFormat="1" x14ac:dyDescent="0.35">
      <c r="A109" s="25" t="s">
        <v>64</v>
      </c>
      <c r="B109" s="25" t="s">
        <v>16</v>
      </c>
      <c r="C109" t="s">
        <v>27</v>
      </c>
      <c r="D109" s="26">
        <f>IF(C109="Al",N$43,N$50)</f>
        <v>0.42821748477161148</v>
      </c>
      <c r="E109"/>
      <c r="F109"/>
      <c r="G109"/>
      <c r="H109"/>
      <c r="I109"/>
      <c r="J109"/>
      <c r="K109" s="6"/>
      <c r="L109" s="6"/>
      <c r="M109" s="6"/>
      <c r="N109" s="6"/>
      <c r="O109" s="6"/>
      <c r="P109" s="6"/>
      <c r="S109" s="6"/>
    </row>
    <row r="110" spans="1:19" s="12" customFormat="1" x14ac:dyDescent="0.35">
      <c r="A110" s="25" t="s">
        <v>64</v>
      </c>
      <c r="B110" s="25" t="s">
        <v>13</v>
      </c>
      <c r="C110"/>
      <c r="D110" s="26">
        <f>IF(C109="Al",N$44,N$51)</f>
        <v>0.55530426073901928</v>
      </c>
      <c r="E110"/>
      <c r="F110"/>
      <c r="G110"/>
      <c r="H110"/>
      <c r="I110"/>
      <c r="J110"/>
      <c r="K110" s="6"/>
      <c r="L110" s="6"/>
      <c r="M110" s="6"/>
      <c r="N110" s="6"/>
      <c r="O110" s="6"/>
      <c r="P110" s="6"/>
      <c r="S110" s="6"/>
    </row>
    <row r="111" spans="1:19" s="12" customFormat="1" x14ac:dyDescent="0.35">
      <c r="A111" s="25" t="s">
        <v>64</v>
      </c>
      <c r="B111" s="25" t="s">
        <v>14</v>
      </c>
      <c r="C111"/>
      <c r="D111" s="26">
        <f>IF(C109="Al",N$45,N$52)</f>
        <v>0.53854280279231548</v>
      </c>
      <c r="E111"/>
      <c r="F111"/>
      <c r="G111"/>
      <c r="H111"/>
      <c r="I111"/>
      <c r="J111"/>
      <c r="K111" s="6"/>
      <c r="L111" s="6"/>
      <c r="M111" s="6"/>
      <c r="N111" s="6"/>
      <c r="O111" s="6"/>
      <c r="P111" s="6"/>
      <c r="S111" s="6"/>
    </row>
    <row r="112" spans="1:19" s="12" customFormat="1" x14ac:dyDescent="0.35">
      <c r="A112" s="25" t="s">
        <v>64</v>
      </c>
      <c r="B112" s="25" t="s">
        <v>48</v>
      </c>
      <c r="C112"/>
      <c r="D112" s="26">
        <f>IF(C109="Al",N$46,N$53)</f>
        <v>0.46874505158163876</v>
      </c>
      <c r="E112"/>
      <c r="F112"/>
      <c r="G112"/>
      <c r="H112"/>
      <c r="I112"/>
      <c r="J112"/>
      <c r="K112" s="6"/>
      <c r="L112" s="6"/>
      <c r="M112" s="6"/>
      <c r="N112" s="6"/>
      <c r="O112" s="6"/>
      <c r="P112" s="6"/>
      <c r="S112" s="6"/>
    </row>
    <row r="113" spans="1:19" s="12" customFormat="1" x14ac:dyDescent="0.35">
      <c r="A113" s="25" t="s">
        <v>64</v>
      </c>
      <c r="B113" s="25" t="s">
        <v>31</v>
      </c>
      <c r="C113"/>
      <c r="D113" s="26">
        <f>IF(C109="Al",N$47,N$54)</f>
        <v>0.54706713537137552</v>
      </c>
      <c r="E113"/>
      <c r="F113"/>
      <c r="G113"/>
      <c r="H113"/>
      <c r="I113"/>
      <c r="J113"/>
      <c r="K113" s="6"/>
      <c r="L113" s="6"/>
      <c r="M113" s="6"/>
      <c r="N113" s="6"/>
      <c r="O113" s="6"/>
      <c r="P113" s="6"/>
      <c r="S113" s="6"/>
    </row>
    <row r="114" spans="1:19" s="12" customFormat="1" x14ac:dyDescent="0.35">
      <c r="A114" s="25" t="s">
        <v>64</v>
      </c>
      <c r="B114" s="25" t="s">
        <v>49</v>
      </c>
      <c r="C114"/>
      <c r="D114" s="26">
        <f>IF(C109="Al",N$48,N$55)</f>
        <v>0.50857940615180453</v>
      </c>
      <c r="E114"/>
      <c r="F114"/>
      <c r="G114"/>
      <c r="H114"/>
      <c r="I114"/>
      <c r="J114"/>
      <c r="K114" s="6"/>
      <c r="L114" s="6"/>
      <c r="M114" s="6"/>
      <c r="N114" s="6"/>
      <c r="O114" s="6"/>
      <c r="P114" s="6"/>
      <c r="S114" s="6"/>
    </row>
    <row r="115" spans="1:19" s="12" customFormat="1" x14ac:dyDescent="0.35">
      <c r="A115" s="25" t="s">
        <v>65</v>
      </c>
      <c r="B115" s="25" t="s">
        <v>16</v>
      </c>
      <c r="C115" t="s">
        <v>27</v>
      </c>
      <c r="D115" s="26">
        <f>IF(C115="Al",N$43,N$50)</f>
        <v>0.42821748477161148</v>
      </c>
      <c r="E115"/>
      <c r="F115"/>
      <c r="G115"/>
      <c r="H115"/>
      <c r="I115"/>
      <c r="K115" s="6"/>
      <c r="L115" s="6"/>
      <c r="M115" s="6"/>
      <c r="N115" s="21"/>
      <c r="O115" s="36"/>
      <c r="P115" s="19"/>
    </row>
    <row r="116" spans="1:19" s="12" customFormat="1" x14ac:dyDescent="0.35">
      <c r="A116" s="25" t="s">
        <v>65</v>
      </c>
      <c r="B116" s="25" t="s">
        <v>13</v>
      </c>
      <c r="C116"/>
      <c r="D116" s="26">
        <f>IF(C115="Al",N$44,N$51)</f>
        <v>0.55530426073901928</v>
      </c>
      <c r="E116"/>
      <c r="F116"/>
      <c r="G116"/>
      <c r="H116"/>
      <c r="I116"/>
      <c r="K116" s="6"/>
      <c r="L116" s="6"/>
      <c r="M116" s="6"/>
      <c r="N116" s="21"/>
      <c r="P116" s="19"/>
    </row>
    <row r="117" spans="1:19" s="12" customFormat="1" x14ac:dyDescent="0.35">
      <c r="A117" s="25" t="s">
        <v>65</v>
      </c>
      <c r="B117" s="25" t="s">
        <v>14</v>
      </c>
      <c r="C117"/>
      <c r="D117" s="26">
        <f>IF(C115="Al",N$45,N$52)</f>
        <v>0.53854280279231548</v>
      </c>
      <c r="E117"/>
      <c r="F117"/>
      <c r="G117"/>
      <c r="H117"/>
      <c r="I117"/>
      <c r="K117" s="6"/>
      <c r="L117" s="6"/>
      <c r="M117" s="6"/>
      <c r="N117" s="21"/>
      <c r="P117" s="19"/>
    </row>
    <row r="118" spans="1:19" s="12" customFormat="1" x14ac:dyDescent="0.35">
      <c r="A118" s="25" t="s">
        <v>65</v>
      </c>
      <c r="B118" s="25" t="s">
        <v>48</v>
      </c>
      <c r="C118"/>
      <c r="D118" s="26">
        <f>IF(C115="Al",N$46,N$53)</f>
        <v>0.46874505158163876</v>
      </c>
      <c r="E118"/>
      <c r="F118"/>
      <c r="G118"/>
      <c r="H118"/>
      <c r="I118"/>
      <c r="K118" s="6"/>
      <c r="L118" s="6"/>
      <c r="M118" s="6"/>
      <c r="N118" s="21"/>
      <c r="O118" s="6"/>
      <c r="P118" s="19"/>
    </row>
    <row r="119" spans="1:19" s="12" customFormat="1" x14ac:dyDescent="0.35">
      <c r="A119" s="25" t="s">
        <v>65</v>
      </c>
      <c r="B119" s="25" t="s">
        <v>31</v>
      </c>
      <c r="C119"/>
      <c r="D119" s="26">
        <f>IF(C115="Al",N$47,N$54)</f>
        <v>0.54706713537137552</v>
      </c>
      <c r="E119"/>
      <c r="F119"/>
      <c r="G119"/>
      <c r="H119"/>
      <c r="I119"/>
      <c r="K119" s="6"/>
      <c r="L119" s="6"/>
      <c r="M119" s="6"/>
      <c r="N119" s="21"/>
      <c r="O119" s="21"/>
      <c r="P119" s="19"/>
    </row>
    <row r="120" spans="1:19" s="12" customFormat="1" x14ac:dyDescent="0.35">
      <c r="A120" s="25" t="s">
        <v>65</v>
      </c>
      <c r="B120" s="25" t="s">
        <v>49</v>
      </c>
      <c r="C120"/>
      <c r="D120" s="26">
        <f>IF(C115="Al",N$48,N$55)</f>
        <v>0.50857940615180453</v>
      </c>
      <c r="E120"/>
      <c r="F120"/>
      <c r="G120"/>
      <c r="H120"/>
      <c r="I120"/>
      <c r="K120" s="6"/>
      <c r="L120" s="6"/>
      <c r="M120" s="6"/>
      <c r="N120" s="21"/>
      <c r="O120" s="21"/>
      <c r="P120" s="19"/>
    </row>
    <row r="121" spans="1:19" s="12" customFormat="1" x14ac:dyDescent="0.35">
      <c r="A121" s="25" t="s">
        <v>66</v>
      </c>
      <c r="B121" s="25" t="s">
        <v>16</v>
      </c>
      <c r="C121" t="s">
        <v>27</v>
      </c>
      <c r="D121" s="26">
        <f>IF(C121="Al",N$43,N$50)</f>
        <v>0.42821748477161148</v>
      </c>
      <c r="E121"/>
      <c r="F121"/>
      <c r="G121"/>
      <c r="H121"/>
      <c r="I121"/>
      <c r="K121" s="6"/>
      <c r="L121" s="6"/>
      <c r="M121" s="6"/>
    </row>
    <row r="122" spans="1:19" s="12" customFormat="1" x14ac:dyDescent="0.35">
      <c r="A122" s="25" t="s">
        <v>66</v>
      </c>
      <c r="B122" s="25" t="s">
        <v>13</v>
      </c>
      <c r="C122"/>
      <c r="D122" s="26">
        <f>IF(C121="Al",N$44,N$51)</f>
        <v>0.55530426073901928</v>
      </c>
      <c r="E122"/>
      <c r="F122"/>
      <c r="G122"/>
      <c r="H122"/>
      <c r="I122"/>
      <c r="K122" s="6"/>
      <c r="L122" s="6"/>
      <c r="M122" s="6"/>
      <c r="N122" s="21"/>
      <c r="P122" s="19"/>
    </row>
    <row r="123" spans="1:19" s="12" customFormat="1" x14ac:dyDescent="0.35">
      <c r="A123" s="25" t="s">
        <v>66</v>
      </c>
      <c r="B123" s="25" t="s">
        <v>14</v>
      </c>
      <c r="C123"/>
      <c r="D123" s="26">
        <f>IF(C121="Al",N$45,N$52)</f>
        <v>0.53854280279231548</v>
      </c>
      <c r="E123"/>
      <c r="F123"/>
      <c r="G123"/>
      <c r="H123"/>
      <c r="I123"/>
      <c r="K123" s="6"/>
      <c r="L123" s="6"/>
      <c r="M123" s="6"/>
      <c r="N123" s="21"/>
      <c r="P123" s="19"/>
    </row>
    <row r="124" spans="1:19" s="12" customFormat="1" x14ac:dyDescent="0.35">
      <c r="A124" s="25" t="s">
        <v>66</v>
      </c>
      <c r="B124" s="25" t="s">
        <v>48</v>
      </c>
      <c r="C124"/>
      <c r="D124" s="26">
        <f>IF(C121="Al",N$46,N$53)</f>
        <v>0.46874505158163876</v>
      </c>
      <c r="E124"/>
      <c r="F124"/>
      <c r="G124"/>
      <c r="H124"/>
      <c r="I124"/>
      <c r="K124" s="6"/>
      <c r="L124" s="6"/>
      <c r="M124" s="6"/>
      <c r="N124" s="21"/>
      <c r="P124" s="19"/>
    </row>
    <row r="125" spans="1:19" s="12" customFormat="1" x14ac:dyDescent="0.35">
      <c r="A125" s="25" t="s">
        <v>66</v>
      </c>
      <c r="B125" s="25" t="s">
        <v>31</v>
      </c>
      <c r="C125"/>
      <c r="D125" s="26">
        <f>IF(C121="Al",N$47,N$54)</f>
        <v>0.54706713537137552</v>
      </c>
      <c r="E125"/>
      <c r="F125"/>
      <c r="G125"/>
      <c r="H125"/>
      <c r="I125"/>
      <c r="K125" s="6"/>
      <c r="L125" s="6"/>
      <c r="M125" s="6"/>
      <c r="N125" s="21"/>
      <c r="O125" s="21"/>
      <c r="P125" s="19"/>
    </row>
    <row r="126" spans="1:19" s="12" customFormat="1" x14ac:dyDescent="0.35">
      <c r="A126" s="25" t="s">
        <v>66</v>
      </c>
      <c r="B126" s="25" t="s">
        <v>49</v>
      </c>
      <c r="C126"/>
      <c r="D126" s="26">
        <f>IF(C121="Al",N$48,N$55)</f>
        <v>0.50857940615180453</v>
      </c>
      <c r="E126"/>
      <c r="F126"/>
      <c r="G126"/>
      <c r="H126"/>
      <c r="I126"/>
      <c r="K126" s="6"/>
      <c r="L126" s="6"/>
      <c r="M126" s="6"/>
      <c r="N126" s="21"/>
      <c r="P126" s="19"/>
    </row>
    <row r="127" spans="1:19" s="12" customFormat="1" x14ac:dyDescent="0.35">
      <c r="A127" s="25" t="s">
        <v>67</v>
      </c>
      <c r="B127" s="25" t="s">
        <v>16</v>
      </c>
      <c r="C127" t="s">
        <v>27</v>
      </c>
      <c r="D127" s="26">
        <f>IF(C127="Al",N$43,N$50)</f>
        <v>0.42821748477161148</v>
      </c>
      <c r="E127"/>
      <c r="F127"/>
      <c r="G127"/>
      <c r="H127"/>
      <c r="I127"/>
      <c r="K127" s="6"/>
      <c r="L127" s="6"/>
      <c r="M127" s="6"/>
      <c r="N127" s="21"/>
      <c r="O127" s="21"/>
      <c r="P127" s="19"/>
    </row>
    <row r="128" spans="1:19" s="12" customFormat="1" x14ac:dyDescent="0.35">
      <c r="A128" s="25" t="s">
        <v>67</v>
      </c>
      <c r="B128" s="25" t="s">
        <v>13</v>
      </c>
      <c r="C128"/>
      <c r="D128" s="26">
        <f>IF(C127="Al",N$44,N$51)</f>
        <v>0.55530426073901928</v>
      </c>
      <c r="E128"/>
      <c r="F128"/>
      <c r="G128"/>
      <c r="H128"/>
      <c r="I128"/>
      <c r="J128"/>
      <c r="K128" s="6"/>
      <c r="L128" s="6"/>
      <c r="M128" s="6"/>
      <c r="N128" s="6"/>
      <c r="O128" s="6"/>
      <c r="P128" s="6"/>
      <c r="S128" s="6"/>
    </row>
    <row r="129" spans="1:19" s="12" customFormat="1" x14ac:dyDescent="0.35">
      <c r="A129" s="25" t="s">
        <v>67</v>
      </c>
      <c r="B129" s="25" t="s">
        <v>14</v>
      </c>
      <c r="C129"/>
      <c r="D129" s="26">
        <f>IF(C127="Al",N$45,N$52)</f>
        <v>0.53854280279231548</v>
      </c>
      <c r="E129"/>
      <c r="F129"/>
      <c r="G129"/>
      <c r="H129"/>
      <c r="I129"/>
      <c r="J129"/>
      <c r="K129" s="6"/>
      <c r="L129" s="6"/>
      <c r="M129" s="6"/>
      <c r="N129" s="6"/>
      <c r="O129" s="6"/>
      <c r="P129" s="6"/>
      <c r="S129" s="6"/>
    </row>
    <row r="130" spans="1:19" s="12" customFormat="1" x14ac:dyDescent="0.35">
      <c r="A130" s="25" t="s">
        <v>67</v>
      </c>
      <c r="B130" s="25" t="s">
        <v>48</v>
      </c>
      <c r="C130"/>
      <c r="D130" s="26">
        <f>IF(C127="Al",N$46,N$53)</f>
        <v>0.46874505158163876</v>
      </c>
      <c r="E130"/>
      <c r="F130"/>
      <c r="G130"/>
      <c r="H130"/>
      <c r="I130"/>
      <c r="J130"/>
      <c r="K130" s="6"/>
      <c r="L130" s="6"/>
      <c r="M130" s="6"/>
      <c r="N130" s="6"/>
      <c r="O130" s="6"/>
      <c r="P130" s="6"/>
      <c r="S130" s="6"/>
    </row>
    <row r="131" spans="1:19" s="12" customFormat="1" x14ac:dyDescent="0.35">
      <c r="A131" s="25" t="s">
        <v>67</v>
      </c>
      <c r="B131" s="25" t="s">
        <v>31</v>
      </c>
      <c r="C131"/>
      <c r="D131" s="26">
        <f>IF(C127="Al",N$47,N$54)</f>
        <v>0.54706713537137552</v>
      </c>
      <c r="E131"/>
      <c r="F131"/>
      <c r="G131"/>
      <c r="H131"/>
      <c r="I131"/>
      <c r="J131"/>
      <c r="K131" s="6"/>
      <c r="L131" s="6"/>
      <c r="M131" s="6"/>
      <c r="N131" s="6"/>
      <c r="O131" s="6"/>
      <c r="P131" s="6"/>
      <c r="S131" s="6"/>
    </row>
    <row r="132" spans="1:19" s="12" customFormat="1" x14ac:dyDescent="0.35">
      <c r="A132" s="25" t="s">
        <v>67</v>
      </c>
      <c r="B132" s="25" t="s">
        <v>49</v>
      </c>
      <c r="C132"/>
      <c r="D132" s="26">
        <f>IF(C127="Al",N$48,N$55)</f>
        <v>0.50857940615180453</v>
      </c>
      <c r="E132"/>
      <c r="F132"/>
      <c r="G132"/>
      <c r="H132"/>
      <c r="I132"/>
      <c r="J132"/>
      <c r="K132" s="6"/>
      <c r="L132" s="6"/>
      <c r="M132" s="6"/>
      <c r="N132" s="6"/>
      <c r="O132" s="6"/>
      <c r="P132" s="6"/>
      <c r="S132" s="6"/>
    </row>
    <row r="133" spans="1:19" s="12" customFormat="1" x14ac:dyDescent="0.35">
      <c r="A133" s="25" t="s">
        <v>68</v>
      </c>
      <c r="B133" s="25" t="s">
        <v>16</v>
      </c>
      <c r="C133" t="s">
        <v>27</v>
      </c>
      <c r="D133" s="26">
        <f>IF(C133="Al",N$43,N$50)</f>
        <v>0.42821748477161148</v>
      </c>
      <c r="E133"/>
      <c r="F133"/>
      <c r="G133"/>
      <c r="H133"/>
      <c r="I133"/>
      <c r="J133"/>
      <c r="K133" s="6"/>
      <c r="L133" s="6"/>
      <c r="M133" s="6"/>
      <c r="N133" s="6"/>
      <c r="O133" s="6"/>
      <c r="P133" s="6"/>
      <c r="S133" s="6"/>
    </row>
    <row r="134" spans="1:19" s="12" customFormat="1" x14ac:dyDescent="0.35">
      <c r="A134" s="25" t="s">
        <v>68</v>
      </c>
      <c r="B134" s="25" t="s">
        <v>13</v>
      </c>
      <c r="C134"/>
      <c r="D134" s="26">
        <f>IF(C133="Al",N$44,N$51)</f>
        <v>0.55530426073901928</v>
      </c>
      <c r="E134"/>
      <c r="F134"/>
      <c r="G134"/>
      <c r="H134"/>
      <c r="I134"/>
      <c r="J134"/>
      <c r="K134" s="6"/>
      <c r="L134" s="6"/>
      <c r="M134" s="6"/>
      <c r="N134" s="6"/>
      <c r="O134" s="6"/>
      <c r="P134" s="6"/>
      <c r="S134" s="6"/>
    </row>
    <row r="135" spans="1:19" s="12" customFormat="1" x14ac:dyDescent="0.35">
      <c r="A135" s="25" t="s">
        <v>68</v>
      </c>
      <c r="B135" s="25" t="s">
        <v>14</v>
      </c>
      <c r="C135"/>
      <c r="D135" s="26">
        <f>IF(C133="Al",N$45,N$52)</f>
        <v>0.53854280279231548</v>
      </c>
      <c r="E135"/>
      <c r="F135"/>
      <c r="G135"/>
      <c r="H135"/>
      <c r="I135"/>
      <c r="J135"/>
      <c r="K135" s="6"/>
      <c r="L135" s="6"/>
      <c r="M135" s="6"/>
      <c r="N135" s="6"/>
      <c r="O135" s="6"/>
      <c r="P135" s="6"/>
      <c r="S135" s="6"/>
    </row>
    <row r="136" spans="1:19" s="12" customFormat="1" x14ac:dyDescent="0.35">
      <c r="A136" s="25" t="s">
        <v>68</v>
      </c>
      <c r="B136" s="25" t="s">
        <v>48</v>
      </c>
      <c r="C136"/>
      <c r="D136" s="26">
        <f>IF(C133="Al",N$46,N$53)</f>
        <v>0.46874505158163876</v>
      </c>
      <c r="E136"/>
      <c r="F136"/>
      <c r="G136"/>
      <c r="H136"/>
      <c r="I136"/>
      <c r="J136"/>
      <c r="K136" s="6"/>
      <c r="L136" s="6"/>
      <c r="M136" s="6"/>
      <c r="N136" s="6"/>
      <c r="O136" s="6"/>
      <c r="P136" s="6"/>
      <c r="S136" s="6"/>
    </row>
    <row r="137" spans="1:19" s="12" customFormat="1" x14ac:dyDescent="0.35">
      <c r="A137" s="25" t="s">
        <v>68</v>
      </c>
      <c r="B137" s="25" t="s">
        <v>31</v>
      </c>
      <c r="C137"/>
      <c r="D137" s="26">
        <f>IF(C133="Al",N$47,N$54)</f>
        <v>0.54706713537137552</v>
      </c>
      <c r="E137"/>
      <c r="F137"/>
      <c r="G137"/>
      <c r="H137"/>
      <c r="I137"/>
      <c r="J137"/>
      <c r="K137" s="6"/>
      <c r="L137" s="6"/>
      <c r="M137" s="6"/>
      <c r="N137" s="6"/>
      <c r="O137" s="6"/>
      <c r="P137" s="6"/>
      <c r="S137" s="6"/>
    </row>
    <row r="138" spans="1:19" s="12" customFormat="1" x14ac:dyDescent="0.35">
      <c r="A138" s="25" t="s">
        <v>68</v>
      </c>
      <c r="B138" s="25" t="s">
        <v>49</v>
      </c>
      <c r="C138"/>
      <c r="D138" s="26">
        <f>IF(C133="Al",N$48,N$55)</f>
        <v>0.50857940615180453</v>
      </c>
      <c r="E138"/>
      <c r="F138"/>
      <c r="G138"/>
      <c r="H138"/>
      <c r="I138"/>
      <c r="J138"/>
      <c r="K138" s="6"/>
      <c r="L138" s="6"/>
      <c r="M138" s="6"/>
      <c r="N138" s="6"/>
      <c r="O138" s="6"/>
      <c r="P138" s="6"/>
      <c r="S138" s="6"/>
    </row>
    <row r="139" spans="1:19" s="12" customFormat="1" x14ac:dyDescent="0.35">
      <c r="A139" s="25" t="s">
        <v>69</v>
      </c>
      <c r="B139" s="25" t="s">
        <v>16</v>
      </c>
      <c r="C139" t="s">
        <v>27</v>
      </c>
      <c r="D139" s="26">
        <f>IF(C139="Al",N$43,N$50)</f>
        <v>0.42821748477161148</v>
      </c>
      <c r="E139"/>
      <c r="F139"/>
      <c r="G139"/>
      <c r="H139"/>
      <c r="I139"/>
      <c r="J139"/>
      <c r="K139" s="6"/>
      <c r="L139" s="6"/>
      <c r="M139" s="6"/>
      <c r="N139" s="6"/>
      <c r="O139" s="6"/>
      <c r="P139" s="6"/>
      <c r="S139" s="6"/>
    </row>
    <row r="140" spans="1:19" s="12" customFormat="1" x14ac:dyDescent="0.35">
      <c r="A140" s="25" t="s">
        <v>69</v>
      </c>
      <c r="B140" s="25" t="s">
        <v>13</v>
      </c>
      <c r="C140"/>
      <c r="D140" s="26">
        <f>IF(C139="Al",N$44,N$51)</f>
        <v>0.55530426073901928</v>
      </c>
      <c r="E140"/>
      <c r="F140"/>
      <c r="G140"/>
      <c r="H140"/>
      <c r="I140"/>
      <c r="J140"/>
      <c r="K140" s="6"/>
      <c r="L140" s="6"/>
      <c r="M140" s="6"/>
      <c r="N140" s="6"/>
      <c r="O140" s="6"/>
      <c r="P140" s="6"/>
      <c r="S140" s="6"/>
    </row>
    <row r="141" spans="1:19" s="12" customFormat="1" x14ac:dyDescent="0.35">
      <c r="A141" s="25" t="s">
        <v>69</v>
      </c>
      <c r="B141" s="25" t="s">
        <v>14</v>
      </c>
      <c r="C141"/>
      <c r="D141" s="26">
        <f>IF(C139="Al",N$45,N$52)</f>
        <v>0.53854280279231548</v>
      </c>
      <c r="E141"/>
      <c r="F141"/>
      <c r="G141"/>
      <c r="H141"/>
      <c r="I141"/>
      <c r="J141"/>
      <c r="K141"/>
      <c r="L141"/>
      <c r="M141"/>
      <c r="N141"/>
      <c r="O141"/>
      <c r="P141"/>
      <c r="S141"/>
    </row>
    <row r="142" spans="1:19" s="12" customFormat="1" x14ac:dyDescent="0.35">
      <c r="A142" s="25" t="s">
        <v>69</v>
      </c>
      <c r="B142" s="25" t="s">
        <v>48</v>
      </c>
      <c r="C142"/>
      <c r="D142" s="26">
        <f>IF(C139="Al",N$46,N$53)</f>
        <v>0.46874505158163876</v>
      </c>
      <c r="E142"/>
      <c r="F142"/>
      <c r="G142"/>
      <c r="H142"/>
      <c r="I142"/>
      <c r="J142"/>
      <c r="K142"/>
      <c r="L142"/>
      <c r="M142"/>
      <c r="N142"/>
      <c r="O142"/>
      <c r="P142"/>
      <c r="S142"/>
    </row>
    <row r="143" spans="1:19" s="12" customFormat="1" x14ac:dyDescent="0.35">
      <c r="A143" s="25" t="s">
        <v>69</v>
      </c>
      <c r="B143" s="25" t="s">
        <v>31</v>
      </c>
      <c r="C143"/>
      <c r="D143" s="26">
        <f>IF(C139="Al",N$47,N$54)</f>
        <v>0.54706713537137552</v>
      </c>
      <c r="E143"/>
      <c r="F143"/>
      <c r="G143"/>
      <c r="H143"/>
      <c r="I143"/>
      <c r="J143"/>
      <c r="K143"/>
      <c r="L143"/>
      <c r="M143"/>
      <c r="N143"/>
      <c r="O143"/>
      <c r="P143"/>
      <c r="S143"/>
    </row>
    <row r="144" spans="1:19" s="12" customFormat="1" x14ac:dyDescent="0.35">
      <c r="A144" s="25" t="s">
        <v>69</v>
      </c>
      <c r="B144" s="25" t="s">
        <v>49</v>
      </c>
      <c r="C144"/>
      <c r="D144" s="26">
        <f>IF(C139="Al",N$48,N$55)</f>
        <v>0.50857940615180453</v>
      </c>
      <c r="E144"/>
      <c r="F144"/>
      <c r="G144"/>
      <c r="H144"/>
      <c r="I144"/>
      <c r="J144"/>
      <c r="K144"/>
      <c r="L144"/>
      <c r="M144"/>
      <c r="N144"/>
      <c r="O144"/>
      <c r="P144"/>
      <c r="S144"/>
    </row>
    <row r="145" spans="1:19" s="12" customFormat="1" x14ac:dyDescent="0.35">
      <c r="A145" s="25" t="s">
        <v>70</v>
      </c>
      <c r="B145" s="25" t="s">
        <v>16</v>
      </c>
      <c r="C145" t="s">
        <v>27</v>
      </c>
      <c r="D145" s="26">
        <f>IF(C145="Al",N$43,N$50)</f>
        <v>0.42821748477161148</v>
      </c>
      <c r="E145"/>
      <c r="F145"/>
      <c r="G145"/>
      <c r="H145"/>
      <c r="I145"/>
      <c r="J145"/>
      <c r="K145"/>
      <c r="L145"/>
      <c r="M145"/>
      <c r="N145"/>
      <c r="O145"/>
      <c r="P145"/>
      <c r="S145"/>
    </row>
    <row r="146" spans="1:19" s="12" customFormat="1" x14ac:dyDescent="0.35">
      <c r="A146" s="25" t="s">
        <v>70</v>
      </c>
      <c r="B146" s="25" t="s">
        <v>13</v>
      </c>
      <c r="C146"/>
      <c r="D146" s="26">
        <f>IF(C145="Al",N$44,N$51)</f>
        <v>0.55530426073901928</v>
      </c>
      <c r="E146"/>
      <c r="F146"/>
      <c r="G146"/>
      <c r="H146"/>
      <c r="I146"/>
      <c r="J146"/>
      <c r="K146"/>
      <c r="L146"/>
      <c r="M146"/>
      <c r="N146"/>
      <c r="O146"/>
      <c r="P146"/>
      <c r="S146"/>
    </row>
    <row r="147" spans="1:19" s="12" customFormat="1" x14ac:dyDescent="0.35">
      <c r="A147" s="25" t="s">
        <v>70</v>
      </c>
      <c r="B147" s="25" t="s">
        <v>14</v>
      </c>
      <c r="C147"/>
      <c r="D147" s="26">
        <f>IF(C145="Al",N$45,N$52)</f>
        <v>0.53854280279231548</v>
      </c>
      <c r="E147"/>
      <c r="F147"/>
      <c r="G147"/>
      <c r="H147"/>
      <c r="I147"/>
      <c r="J147"/>
      <c r="K147"/>
      <c r="L147"/>
      <c r="M147"/>
      <c r="N147"/>
      <c r="O147"/>
      <c r="P147"/>
      <c r="S147"/>
    </row>
    <row r="148" spans="1:19" s="12" customFormat="1" x14ac:dyDescent="0.35">
      <c r="A148" s="25" t="s">
        <v>70</v>
      </c>
      <c r="B148" s="25" t="s">
        <v>48</v>
      </c>
      <c r="C148"/>
      <c r="D148" s="26">
        <f>IF(C145="Al",N$46,N$53)</f>
        <v>0.46874505158163876</v>
      </c>
      <c r="E148"/>
      <c r="F148"/>
      <c r="G148"/>
      <c r="H148"/>
      <c r="I148"/>
      <c r="J148"/>
      <c r="K148"/>
      <c r="L148"/>
      <c r="M148"/>
      <c r="N148"/>
      <c r="O148"/>
      <c r="P148"/>
      <c r="S148"/>
    </row>
    <row r="149" spans="1:19" s="12" customFormat="1" x14ac:dyDescent="0.35">
      <c r="A149" s="25" t="s">
        <v>70</v>
      </c>
      <c r="B149" s="25" t="s">
        <v>31</v>
      </c>
      <c r="C149"/>
      <c r="D149" s="26">
        <f>IF(C145="Al",N$47,N$54)</f>
        <v>0.54706713537137552</v>
      </c>
      <c r="E149"/>
      <c r="F149" t="s">
        <v>27</v>
      </c>
      <c r="G149">
        <f>COUNTIF(C43:C150,"Al")</f>
        <v>18</v>
      </c>
      <c r="H149" t="e">
        <f>G149/G150</f>
        <v>#DIV/0!</v>
      </c>
      <c r="I149"/>
      <c r="J149"/>
      <c r="K149"/>
      <c r="L149"/>
      <c r="M149"/>
      <c r="N149"/>
      <c r="O149"/>
      <c r="P149"/>
      <c r="S149"/>
    </row>
    <row r="150" spans="1:19" s="12" customFormat="1" x14ac:dyDescent="0.35">
      <c r="A150" s="25" t="s">
        <v>70</v>
      </c>
      <c r="B150" s="25" t="s">
        <v>49</v>
      </c>
      <c r="C150"/>
      <c r="D150" s="26">
        <f>IF(C145="Al",N$48,N$55)</f>
        <v>0.50857940615180453</v>
      </c>
      <c r="E150"/>
      <c r="F150" t="s">
        <v>28</v>
      </c>
      <c r="G150">
        <f>COUNTIF(C43:C150,"Mg")</f>
        <v>0</v>
      </c>
      <c r="H150" t="e">
        <f>(G150/G149)*H149</f>
        <v>#DIV/0!</v>
      </c>
      <c r="I150"/>
      <c r="J150"/>
      <c r="K150"/>
      <c r="L150"/>
      <c r="M150"/>
      <c r="N150"/>
      <c r="O150"/>
      <c r="P150"/>
      <c r="S150"/>
    </row>
    <row r="151" spans="1:19" s="12" customFormat="1" x14ac:dyDescent="0.35">
      <c r="A151" s="27" t="s">
        <v>6</v>
      </c>
      <c r="B151" s="27" t="s">
        <v>15</v>
      </c>
      <c r="C151" t="s">
        <v>27</v>
      </c>
      <c r="D151" s="28">
        <f>IF(C151="Al",O$151,O$156)</f>
        <v>0.72840106217974587</v>
      </c>
      <c r="E151"/>
      <c r="F151"/>
      <c r="G151"/>
      <c r="H151"/>
      <c r="I151"/>
      <c r="J151"/>
      <c r="K151"/>
      <c r="L151"/>
      <c r="M151" t="s">
        <v>27</v>
      </c>
      <c r="N151" t="s">
        <v>24</v>
      </c>
      <c r="O151" s="21">
        <f>Q151+R151</f>
        <v>0.72840106217974587</v>
      </c>
      <c r="Q151" s="21">
        <v>0.52840106217974592</v>
      </c>
      <c r="R151">
        <v>0.2</v>
      </c>
      <c r="S151"/>
    </row>
    <row r="152" spans="1:19" s="12" customFormat="1" x14ac:dyDescent="0.35">
      <c r="A152" s="27" t="s">
        <v>6</v>
      </c>
      <c r="B152" s="27" t="s">
        <v>10</v>
      </c>
      <c r="C152"/>
      <c r="D152" s="28">
        <f>IF(C151="Al",O$152,O$157)</f>
        <v>0.46622570708376126</v>
      </c>
      <c r="E152"/>
      <c r="F152"/>
      <c r="G152"/>
      <c r="H152"/>
      <c r="I152"/>
      <c r="J152"/>
      <c r="K152"/>
      <c r="L152"/>
      <c r="M152"/>
      <c r="N152" t="s">
        <v>23</v>
      </c>
      <c r="O152" s="21">
        <f t="shared" ref="O152:O154" si="3">Q152+R152</f>
        <v>0.46622570708376126</v>
      </c>
      <c r="Q152" s="21">
        <v>0.52622570708376126</v>
      </c>
      <c r="R152">
        <v>-0.06</v>
      </c>
      <c r="S152"/>
    </row>
    <row r="153" spans="1:19" s="12" customFormat="1" x14ac:dyDescent="0.35">
      <c r="A153" s="27" t="s">
        <v>6</v>
      </c>
      <c r="B153" s="27" t="s">
        <v>10</v>
      </c>
      <c r="C153"/>
      <c r="D153" s="28">
        <f>IF(C151="Al",O$152,O$157)</f>
        <v>0.46622570708376126</v>
      </c>
      <c r="E153"/>
      <c r="F153"/>
      <c r="G153"/>
      <c r="H153"/>
      <c r="I153"/>
      <c r="J153"/>
      <c r="K153"/>
      <c r="L153"/>
      <c r="M153"/>
      <c r="N153" t="s">
        <v>25</v>
      </c>
      <c r="O153" s="21">
        <f t="shared" si="3"/>
        <v>0.38356894373658096</v>
      </c>
      <c r="Q153" s="21">
        <v>0.39356894373658097</v>
      </c>
      <c r="R153">
        <v>-0.01</v>
      </c>
      <c r="S153"/>
    </row>
    <row r="154" spans="1:19" s="12" customFormat="1" x14ac:dyDescent="0.35">
      <c r="A154" s="27" t="s">
        <v>6</v>
      </c>
      <c r="B154" s="27" t="s">
        <v>16</v>
      </c>
      <c r="C154"/>
      <c r="D154" s="28">
        <f>IF(C151="Al",O$153,O$158)</f>
        <v>0.38356894373658096</v>
      </c>
      <c r="E154"/>
      <c r="F154"/>
      <c r="G154"/>
      <c r="H154"/>
      <c r="I154"/>
      <c r="J154"/>
      <c r="K154"/>
      <c r="L154"/>
      <c r="M154"/>
      <c r="N154" t="s">
        <v>26</v>
      </c>
      <c r="O154" s="21">
        <f t="shared" si="3"/>
        <v>0.51088961752645223</v>
      </c>
      <c r="P154" s="21">
        <f>O151+O152+O152+O153+O154+O154</f>
        <v>3.066200655136754</v>
      </c>
      <c r="Q154" s="21">
        <v>0.52088961752645224</v>
      </c>
      <c r="R154">
        <v>-0.01</v>
      </c>
      <c r="S154"/>
    </row>
    <row r="155" spans="1:19" s="12" customFormat="1" x14ac:dyDescent="0.35">
      <c r="A155" s="27" t="s">
        <v>6</v>
      </c>
      <c r="B155" s="27" t="s">
        <v>13</v>
      </c>
      <c r="C155"/>
      <c r="D155" s="28">
        <f>IF(C151="Al",O$154,O$159)</f>
        <v>0.51088961752645223</v>
      </c>
      <c r="E155"/>
      <c r="F155"/>
      <c r="G155"/>
      <c r="H155"/>
      <c r="I155"/>
      <c r="J155"/>
      <c r="K155"/>
      <c r="L155"/>
      <c r="M155"/>
      <c r="N155"/>
      <c r="O155" s="21"/>
      <c r="S155"/>
    </row>
    <row r="156" spans="1:19" s="12" customFormat="1" x14ac:dyDescent="0.35">
      <c r="A156" s="27" t="s">
        <v>6</v>
      </c>
      <c r="B156" s="27" t="s">
        <v>13</v>
      </c>
      <c r="C156"/>
      <c r="D156" s="28">
        <f>IF(C151="Al",O$154,O$159)</f>
        <v>0.51088961752645223</v>
      </c>
      <c r="E156"/>
      <c r="F156"/>
      <c r="G156"/>
      <c r="H156"/>
      <c r="I156"/>
      <c r="J156"/>
      <c r="K156"/>
      <c r="L156"/>
      <c r="M156" t="s">
        <v>28</v>
      </c>
      <c r="N156" t="s">
        <v>24</v>
      </c>
      <c r="O156" s="21">
        <f>Q156+R156</f>
        <v>0.44817525883956166</v>
      </c>
      <c r="Q156" s="21">
        <v>0.34817525883956163</v>
      </c>
      <c r="R156" s="12">
        <v>0.1</v>
      </c>
      <c r="S156"/>
    </row>
    <row r="157" spans="1:19" s="12" customFormat="1" x14ac:dyDescent="0.35">
      <c r="A157" s="27" t="s">
        <v>8</v>
      </c>
      <c r="B157" s="27" t="s">
        <v>15</v>
      </c>
      <c r="C157" t="s">
        <v>28</v>
      </c>
      <c r="D157" s="28">
        <f>IF(C157="Al",O$151,O$156)</f>
        <v>0.44817525883956166</v>
      </c>
      <c r="E157"/>
      <c r="F157"/>
      <c r="G157"/>
      <c r="H157"/>
      <c r="I157"/>
      <c r="J157"/>
      <c r="K157"/>
      <c r="L157"/>
      <c r="M157"/>
      <c r="N157" t="s">
        <v>23</v>
      </c>
      <c r="O157" s="21">
        <f t="shared" ref="O157:O159" si="4">Q157+R157</f>
        <v>0.33678418230597779</v>
      </c>
      <c r="Q157" s="21">
        <v>0.3467841823059778</v>
      </c>
      <c r="R157" s="12">
        <v>-0.01</v>
      </c>
      <c r="S157"/>
    </row>
    <row r="158" spans="1:19" s="12" customFormat="1" x14ac:dyDescent="0.35">
      <c r="A158" s="27" t="s">
        <v>8</v>
      </c>
      <c r="B158" s="27" t="s">
        <v>10</v>
      </c>
      <c r="C158"/>
      <c r="D158" s="28">
        <f>IF(C157="Al",O$152,O$157)</f>
        <v>0.33678418230597779</v>
      </c>
      <c r="E158"/>
      <c r="F158"/>
      <c r="G158"/>
      <c r="H158"/>
      <c r="I158"/>
      <c r="J158"/>
      <c r="K158"/>
      <c r="L158"/>
      <c r="M158"/>
      <c r="N158" t="s">
        <v>25</v>
      </c>
      <c r="O158" s="21">
        <f t="shared" si="4"/>
        <v>0.20160104566823761</v>
      </c>
      <c r="Q158" s="21">
        <v>0.26160104566823761</v>
      </c>
      <c r="R158" s="12">
        <v>-0.06</v>
      </c>
      <c r="S158"/>
    </row>
    <row r="159" spans="1:19" s="12" customFormat="1" x14ac:dyDescent="0.35">
      <c r="A159" s="27" t="s">
        <v>8</v>
      </c>
      <c r="B159" s="27" t="s">
        <v>10</v>
      </c>
      <c r="C159"/>
      <c r="D159" s="28">
        <f>IF(C157="Al",O$152,O$157)</f>
        <v>0.33678418230597779</v>
      </c>
      <c r="E159"/>
      <c r="F159"/>
      <c r="G159"/>
      <c r="H159"/>
      <c r="I159"/>
      <c r="J159"/>
      <c r="K159"/>
      <c r="L159"/>
      <c r="M159"/>
      <c r="N159" t="s">
        <v>26</v>
      </c>
      <c r="O159" s="21">
        <f t="shared" si="4"/>
        <v>0.3333711857957718</v>
      </c>
      <c r="P159" s="21">
        <f>O156+O157+O157+O158+O159+O159</f>
        <v>1.9900870407112983</v>
      </c>
      <c r="Q159" s="21">
        <v>0.3433711857957718</v>
      </c>
      <c r="R159">
        <v>-0.01</v>
      </c>
      <c r="S159"/>
    </row>
    <row r="160" spans="1:19" x14ac:dyDescent="0.35">
      <c r="A160" s="27" t="s">
        <v>8</v>
      </c>
      <c r="B160" s="27" t="s">
        <v>16</v>
      </c>
      <c r="D160" s="28">
        <f>IF(C157="Al",O$153,O$158)</f>
        <v>0.20160104566823761</v>
      </c>
      <c r="M160" s="6"/>
      <c r="N160" s="6"/>
      <c r="O160" s="21"/>
    </row>
    <row r="161" spans="1:22" x14ac:dyDescent="0.35">
      <c r="A161" s="27" t="s">
        <v>8</v>
      </c>
      <c r="B161" s="27" t="s">
        <v>13</v>
      </c>
      <c r="D161" s="28">
        <f>IF(C157="Al",O$154,O$159)</f>
        <v>0.3333711857957718</v>
      </c>
      <c r="M161" t="s">
        <v>29</v>
      </c>
      <c r="N161" t="s">
        <v>24</v>
      </c>
      <c r="O161" s="21">
        <v>0.34848809321866414</v>
      </c>
    </row>
    <row r="162" spans="1:22" x14ac:dyDescent="0.35">
      <c r="A162" s="27" t="s">
        <v>8</v>
      </c>
      <c r="B162" s="27" t="s">
        <v>13</v>
      </c>
      <c r="D162" s="28">
        <f>IF(C157="Al",O$154,O$159)</f>
        <v>0.3333711857957718</v>
      </c>
      <c r="N162" t="s">
        <v>23</v>
      </c>
      <c r="O162" s="21">
        <v>0.34707249094584169</v>
      </c>
    </row>
    <row r="163" spans="1:22" x14ac:dyDescent="0.35">
      <c r="A163" s="27" t="s">
        <v>71</v>
      </c>
      <c r="B163" s="27" t="s">
        <v>15</v>
      </c>
      <c r="C163" t="s">
        <v>28</v>
      </c>
      <c r="D163" s="28">
        <f>IF(C163="Al",O$151,O$156)</f>
        <v>0.44817525883956166</v>
      </c>
      <c r="N163" t="s">
        <v>25</v>
      </c>
      <c r="O163" s="21">
        <v>0.26058516977425106</v>
      </c>
    </row>
    <row r="164" spans="1:22" x14ac:dyDescent="0.35">
      <c r="A164" s="27" t="s">
        <v>71</v>
      </c>
      <c r="B164" s="27" t="s">
        <v>10</v>
      </c>
      <c r="D164" s="28">
        <f>IF(C163="Al",O$152,O$157)</f>
        <v>0.33678418230597779</v>
      </c>
      <c r="N164" t="s">
        <v>26</v>
      </c>
      <c r="O164" s="21">
        <v>0.34359972445887954</v>
      </c>
    </row>
    <row r="165" spans="1:22" x14ac:dyDescent="0.35">
      <c r="A165" s="27" t="s">
        <v>71</v>
      </c>
      <c r="B165" s="27" t="s">
        <v>10</v>
      </c>
      <c r="D165" s="28">
        <f>IF(C163="Al",O$152,O$157)</f>
        <v>0.33678418230597779</v>
      </c>
    </row>
    <row r="166" spans="1:22" x14ac:dyDescent="0.35">
      <c r="A166" s="27" t="s">
        <v>71</v>
      </c>
      <c r="B166" s="27" t="s">
        <v>16</v>
      </c>
      <c r="D166" s="28">
        <f>IF(C163="Al",O$153,O$158)</f>
        <v>0.20160104566823761</v>
      </c>
    </row>
    <row r="167" spans="1:22" x14ac:dyDescent="0.35">
      <c r="A167" s="27" t="s">
        <v>71</v>
      </c>
      <c r="B167" s="27" t="s">
        <v>13</v>
      </c>
      <c r="D167" s="28">
        <f>IF(C163="Al",O$154,O$159)</f>
        <v>0.3333711857957718</v>
      </c>
      <c r="F167" t="s">
        <v>27</v>
      </c>
      <c r="G167">
        <f>COUNTIF(C43:C168,"Al")</f>
        <v>19</v>
      </c>
      <c r="H167">
        <f>G167/G168</f>
        <v>9.5</v>
      </c>
    </row>
    <row r="168" spans="1:22" x14ac:dyDescent="0.35">
      <c r="A168" s="27" t="s">
        <v>71</v>
      </c>
      <c r="B168" s="27" t="s">
        <v>13</v>
      </c>
      <c r="D168" s="28">
        <f>IF(C163="Al",O$154,O$159)</f>
        <v>0.3333711857957718</v>
      </c>
      <c r="F168" t="s">
        <v>28</v>
      </c>
      <c r="G168">
        <f>COUNTIF(C43:C168,"Mg")</f>
        <v>2</v>
      </c>
      <c r="H168">
        <f>(G168/G167)*H167</f>
        <v>1</v>
      </c>
      <c r="U168">
        <f>T172</f>
        <v>0.82966835313527709</v>
      </c>
    </row>
    <row r="169" spans="1:22" x14ac:dyDescent="0.35">
      <c r="A169" s="30" t="s">
        <v>72</v>
      </c>
      <c r="B169" s="30" t="s">
        <v>10</v>
      </c>
      <c r="C169" t="s">
        <v>19</v>
      </c>
      <c r="D169" s="31">
        <f>O169</f>
        <v>0.14430712016577937</v>
      </c>
      <c r="N169" s="30" t="s">
        <v>10</v>
      </c>
      <c r="O169" s="31">
        <f>Q169+R169</f>
        <v>0.14430712016577937</v>
      </c>
      <c r="Q169" s="31">
        <f>S169</f>
        <v>0.12430712016577937</v>
      </c>
      <c r="R169">
        <v>0.02</v>
      </c>
      <c r="S169">
        <f>T169/T172*U169</f>
        <v>0.12430712016577937</v>
      </c>
      <c r="T169">
        <v>0.12430712016577938</v>
      </c>
      <c r="U169">
        <f>U$168</f>
        <v>0.82966835313527709</v>
      </c>
      <c r="V169">
        <v>0.1513598388899787</v>
      </c>
    </row>
    <row r="170" spans="1:22" x14ac:dyDescent="0.35">
      <c r="A170" s="30" t="s">
        <v>72</v>
      </c>
      <c r="B170" s="30" t="s">
        <v>10</v>
      </c>
      <c r="D170" s="31">
        <f t="shared" ref="D170:D177" si="5">O170</f>
        <v>0.15330712016577938</v>
      </c>
      <c r="N170" s="30" t="s">
        <v>10</v>
      </c>
      <c r="O170" s="31">
        <f t="shared" ref="O170:O177" si="6">Q170+R170</f>
        <v>0.15330712016577938</v>
      </c>
      <c r="Q170" s="31">
        <f>S169</f>
        <v>0.12430712016577937</v>
      </c>
      <c r="R170">
        <v>2.9000000000000001E-2</v>
      </c>
      <c r="S170">
        <f>T170/T172*U170</f>
        <v>6.7945618680230732E-2</v>
      </c>
      <c r="T170">
        <v>6.7945618680230732E-2</v>
      </c>
      <c r="U170">
        <f t="shared" ref="U170:U171" si="7">U$168</f>
        <v>0.82966835313527709</v>
      </c>
      <c r="V170">
        <v>6.8010359617383692E-2</v>
      </c>
    </row>
    <row r="171" spans="1:22" x14ac:dyDescent="0.35">
      <c r="A171" s="30" t="s">
        <v>72</v>
      </c>
      <c r="B171" s="30" t="s">
        <v>10</v>
      </c>
      <c r="D171" s="31">
        <f t="shared" si="5"/>
        <v>0.15330712016577938</v>
      </c>
      <c r="N171" s="30" t="s">
        <v>10</v>
      </c>
      <c r="O171" s="31">
        <f t="shared" si="6"/>
        <v>0.15330712016577938</v>
      </c>
      <c r="Q171" s="31">
        <f>S169</f>
        <v>0.12430712016577937</v>
      </c>
      <c r="R171">
        <v>2.9000000000000001E-2</v>
      </c>
      <c r="S171">
        <f>T171/T172*U171</f>
        <v>8.4303378865748901E-2</v>
      </c>
      <c r="T171">
        <v>8.4303378865748901E-2</v>
      </c>
      <c r="U171">
        <f t="shared" si="7"/>
        <v>0.82966835313527709</v>
      </c>
      <c r="V171">
        <v>8.326605751031893E-2</v>
      </c>
    </row>
    <row r="172" spans="1:22" x14ac:dyDescent="0.35">
      <c r="A172" s="30" t="s">
        <v>73</v>
      </c>
      <c r="B172" s="30" t="s">
        <v>11</v>
      </c>
      <c r="D172" s="31">
        <f t="shared" si="5"/>
        <v>6.8445618680230733E-2</v>
      </c>
      <c r="N172" s="30" t="s">
        <v>11</v>
      </c>
      <c r="O172" s="31">
        <f t="shared" si="6"/>
        <v>6.8445618680230733E-2</v>
      </c>
      <c r="Q172" s="31">
        <f>S170</f>
        <v>6.7945618680230732E-2</v>
      </c>
      <c r="R172">
        <v>5.0000000000000001E-4</v>
      </c>
      <c r="T172">
        <f>T169+T169+T169+T170+T170+T170+T171+T171+T171</f>
        <v>0.82966835313527709</v>
      </c>
      <c r="V172">
        <f>V169+V169+V169+V170+V170+V170+V171+V171+V171</f>
        <v>0.90790876805304377</v>
      </c>
    </row>
    <row r="173" spans="1:22" x14ac:dyDescent="0.35">
      <c r="A173" s="30" t="s">
        <v>73</v>
      </c>
      <c r="B173" s="30" t="s">
        <v>11</v>
      </c>
      <c r="D173" s="31">
        <f t="shared" si="5"/>
        <v>6.8445618680230733E-2</v>
      </c>
      <c r="N173" s="30" t="s">
        <v>11</v>
      </c>
      <c r="O173" s="31">
        <f t="shared" si="6"/>
        <v>6.8445618680230733E-2</v>
      </c>
      <c r="Q173" s="31">
        <f>S170</f>
        <v>6.7945618680230732E-2</v>
      </c>
      <c r="R173">
        <v>5.0000000000000001E-4</v>
      </c>
    </row>
    <row r="174" spans="1:22" x14ac:dyDescent="0.35">
      <c r="A174" s="30" t="s">
        <v>73</v>
      </c>
      <c r="B174" s="30" t="s">
        <v>11</v>
      </c>
      <c r="D174" s="31">
        <f t="shared" si="5"/>
        <v>6.8445618680230733E-2</v>
      </c>
      <c r="N174" s="30" t="s">
        <v>11</v>
      </c>
      <c r="O174" s="31">
        <f t="shared" si="6"/>
        <v>6.8445618680230733E-2</v>
      </c>
      <c r="Q174" s="31">
        <f>S170</f>
        <v>6.7945618680230732E-2</v>
      </c>
      <c r="R174">
        <v>5.0000000000000001E-4</v>
      </c>
    </row>
    <row r="175" spans="1:22" x14ac:dyDescent="0.35">
      <c r="A175" s="30" t="s">
        <v>73</v>
      </c>
      <c r="B175" s="30" t="s">
        <v>12</v>
      </c>
      <c r="D175" s="31">
        <f t="shared" si="5"/>
        <v>8.7603378865748899E-2</v>
      </c>
      <c r="N175" s="30" t="s">
        <v>12</v>
      </c>
      <c r="O175" s="31">
        <f t="shared" si="6"/>
        <v>8.7603378865748899E-2</v>
      </c>
      <c r="Q175" s="31">
        <f>S171</f>
        <v>8.4303378865748901E-2</v>
      </c>
      <c r="R175">
        <v>3.3E-3</v>
      </c>
    </row>
    <row r="176" spans="1:22" x14ac:dyDescent="0.35">
      <c r="A176" s="30" t="s">
        <v>73</v>
      </c>
      <c r="B176" s="30" t="s">
        <v>12</v>
      </c>
      <c r="D176" s="31">
        <f t="shared" si="5"/>
        <v>8.7603378865748899E-2</v>
      </c>
      <c r="N176" s="30" t="s">
        <v>12</v>
      </c>
      <c r="O176" s="31">
        <f t="shared" si="6"/>
        <v>8.7603378865748899E-2</v>
      </c>
      <c r="Q176" s="31">
        <f>S171</f>
        <v>8.4303378865748901E-2</v>
      </c>
      <c r="R176">
        <v>3.3E-3</v>
      </c>
    </row>
    <row r="177" spans="1:18" x14ac:dyDescent="0.35">
      <c r="A177" s="30" t="s">
        <v>73</v>
      </c>
      <c r="B177" s="30" t="s">
        <v>12</v>
      </c>
      <c r="D177" s="31">
        <f t="shared" si="5"/>
        <v>8.7603378865748899E-2</v>
      </c>
      <c r="N177" s="30" t="s">
        <v>12</v>
      </c>
      <c r="O177" s="31">
        <f t="shared" si="6"/>
        <v>8.7603378865748899E-2</v>
      </c>
      <c r="P177" s="5">
        <f>SUM(O169:O177)</f>
        <v>0.91906835313527679</v>
      </c>
      <c r="Q177" s="31">
        <f>S171</f>
        <v>8.4303378865748901E-2</v>
      </c>
      <c r="R177">
        <v>3.3E-3</v>
      </c>
    </row>
    <row r="178" spans="1:18" x14ac:dyDescent="0.35">
      <c r="A178" t="s">
        <v>51</v>
      </c>
    </row>
    <row r="182" spans="1:18" x14ac:dyDescent="0.35">
      <c r="A182" s="23" t="s">
        <v>0</v>
      </c>
      <c r="B182" s="23">
        <f t="shared" ref="B182:B187" si="8">O$186</f>
        <v>4.0497437528352602</v>
      </c>
      <c r="C182" s="23"/>
      <c r="D182" s="23">
        <f>SUM(D1:D4)</f>
        <v>4.0501560106712269</v>
      </c>
      <c r="E182" s="23">
        <f>D182-$B182</f>
        <v>4.1225783596665622E-4</v>
      </c>
      <c r="N182" t="s">
        <v>21</v>
      </c>
      <c r="O182" s="5">
        <v>0.99948599332923294</v>
      </c>
    </row>
    <row r="183" spans="1:18" x14ac:dyDescent="0.35">
      <c r="A183" s="23" t="s">
        <v>1</v>
      </c>
      <c r="B183" s="23">
        <f t="shared" si="8"/>
        <v>4.0497437528352602</v>
      </c>
      <c r="C183" s="23"/>
      <c r="D183" s="23">
        <f>SUM(D2:D5)</f>
        <v>4.0501560106712269</v>
      </c>
      <c r="E183" s="23">
        <f t="shared" ref="E183:E278" si="9">D183-$B183</f>
        <v>4.1225783596665622E-4</v>
      </c>
      <c r="N183" t="s">
        <v>22</v>
      </c>
      <c r="O183" s="5">
        <v>0.96118470375197562</v>
      </c>
    </row>
    <row r="184" spans="1:18" x14ac:dyDescent="0.35">
      <c r="A184" s="23" t="s">
        <v>2</v>
      </c>
      <c r="B184" s="23">
        <f t="shared" si="8"/>
        <v>4.0497437528352602</v>
      </c>
      <c r="C184" s="23"/>
      <c r="D184" s="23">
        <f>SUM(D9:D12)</f>
        <v>4.0501560106712269</v>
      </c>
      <c r="E184" s="23">
        <f t="shared" si="9"/>
        <v>4.1225783596665622E-4</v>
      </c>
      <c r="N184" t="s">
        <v>33</v>
      </c>
      <c r="O184" s="5">
        <v>1.0444022686839507</v>
      </c>
    </row>
    <row r="185" spans="1:18" x14ac:dyDescent="0.35">
      <c r="A185" s="23" t="s">
        <v>3</v>
      </c>
      <c r="B185" s="23">
        <f t="shared" si="8"/>
        <v>4.0497437528352602</v>
      </c>
      <c r="C185" s="23"/>
      <c r="D185" s="23">
        <f>SUM(D13:D16)</f>
        <v>4.0501560106712269</v>
      </c>
      <c r="E185" s="23">
        <f t="shared" si="9"/>
        <v>4.1225783596665622E-4</v>
      </c>
      <c r="N185" t="s">
        <v>34</v>
      </c>
      <c r="O185" s="5">
        <v>1.0446707870701011</v>
      </c>
    </row>
    <row r="186" spans="1:18" x14ac:dyDescent="0.35">
      <c r="A186" s="23" t="s">
        <v>4</v>
      </c>
      <c r="B186" s="23">
        <f t="shared" si="8"/>
        <v>4.0497437528352602</v>
      </c>
      <c r="C186" s="23"/>
      <c r="D186" s="23">
        <f>SUM(D17:D20)</f>
        <v>4.0501560106712269</v>
      </c>
      <c r="E186" s="23">
        <f t="shared" si="9"/>
        <v>4.1225783596665622E-4</v>
      </c>
      <c r="O186" s="5">
        <f>SUM(O182:O185)</f>
        <v>4.0497437528352602</v>
      </c>
    </row>
    <row r="187" spans="1:18" x14ac:dyDescent="0.35">
      <c r="A187" s="23" t="s">
        <v>5</v>
      </c>
      <c r="B187" s="23">
        <f t="shared" si="8"/>
        <v>4.0497437528352602</v>
      </c>
      <c r="C187" s="23"/>
      <c r="D187" s="23">
        <f>SUM(D21:D24)</f>
        <v>4.0501560106712269</v>
      </c>
      <c r="E187" s="23">
        <f t="shared" si="9"/>
        <v>4.1225783596665622E-4</v>
      </c>
      <c r="F187" s="5">
        <f>AVERAGE(D182:D187)</f>
        <v>4.0501560106712269</v>
      </c>
      <c r="G187" s="5">
        <f>O186</f>
        <v>4.0497437528352602</v>
      </c>
      <c r="H187" s="5">
        <f>F187-G187</f>
        <v>4.1225783596665622E-4</v>
      </c>
      <c r="I187" s="5">
        <f>SUM(D182:D187)</f>
        <v>24.300936064027361</v>
      </c>
      <c r="J187">
        <f>6*F187</f>
        <v>24.300936064027361</v>
      </c>
      <c r="O187" s="5"/>
    </row>
    <row r="188" spans="1:18" x14ac:dyDescent="0.35">
      <c r="A188" s="1" t="s">
        <v>30</v>
      </c>
      <c r="B188" s="24">
        <v>2.9742733743388623</v>
      </c>
      <c r="C188" s="1"/>
      <c r="D188" s="24">
        <f>D34+D35+D36</f>
        <v>2.9772733743388624</v>
      </c>
      <c r="E188" s="24">
        <f t="shared" si="9"/>
        <v>3.0000000000001137E-3</v>
      </c>
      <c r="G188" s="5"/>
      <c r="N188" t="s">
        <v>42</v>
      </c>
      <c r="O188" s="5">
        <v>1.0198013395064838</v>
      </c>
    </row>
    <row r="189" spans="1:18" x14ac:dyDescent="0.35">
      <c r="A189" s="1" t="s">
        <v>46</v>
      </c>
      <c r="B189" s="24">
        <v>2.9742733743388623</v>
      </c>
      <c r="C189" s="1"/>
      <c r="D189" s="24">
        <f>D37+D38+D39</f>
        <v>2.9772733743388624</v>
      </c>
      <c r="E189" s="24">
        <f t="shared" si="9"/>
        <v>3.0000000000001137E-3</v>
      </c>
      <c r="G189" s="5"/>
      <c r="N189" t="s">
        <v>43</v>
      </c>
      <c r="O189" s="5">
        <v>0.97948506301414728</v>
      </c>
    </row>
    <row r="190" spans="1:18" x14ac:dyDescent="0.35">
      <c r="A190" s="1" t="s">
        <v>47</v>
      </c>
      <c r="B190" s="24">
        <v>2.9742733743388623</v>
      </c>
      <c r="C190" s="1"/>
      <c r="D190" s="24">
        <f>D40+D41+D42</f>
        <v>2.9772733743388624</v>
      </c>
      <c r="E190" s="24">
        <f t="shared" si="9"/>
        <v>3.0000000000001137E-3</v>
      </c>
      <c r="F190" s="5">
        <f>AVERAGE(D188:D190)</f>
        <v>2.9772733743388624</v>
      </c>
      <c r="G190" s="5">
        <f>O191</f>
        <v>2.9787714655347783</v>
      </c>
      <c r="H190" s="5">
        <f>F190-G190</f>
        <v>-1.4980911959159293E-3</v>
      </c>
      <c r="I190" s="5">
        <f>SUM(D188:D190)</f>
        <v>8.9318201230165872</v>
      </c>
      <c r="J190">
        <f>3*F190</f>
        <v>8.9318201230165872</v>
      </c>
      <c r="N190" t="s">
        <v>43</v>
      </c>
      <c r="O190" s="5">
        <v>0.97948506301414728</v>
      </c>
    </row>
    <row r="191" spans="1:18" x14ac:dyDescent="0.35">
      <c r="A191" s="25" t="s">
        <v>53</v>
      </c>
      <c r="B191" s="32">
        <f>IF(C43="Al",O$120,O$127)</f>
        <v>0</v>
      </c>
      <c r="C191" s="25"/>
      <c r="D191" s="33">
        <f>SUM(D43:D48)</f>
        <v>3.0464561414077647</v>
      </c>
      <c r="E191" s="33">
        <f t="shared" si="9"/>
        <v>3.0464561414077647</v>
      </c>
      <c r="G191" s="5"/>
      <c r="O191" s="5">
        <f>SUM(O188:O190)</f>
        <v>2.9787714655347783</v>
      </c>
    </row>
    <row r="192" spans="1:18" x14ac:dyDescent="0.35">
      <c r="A192" s="25" t="s">
        <v>54</v>
      </c>
      <c r="B192" s="32">
        <f>IF(C49="Al",O$120,O$127)</f>
        <v>0</v>
      </c>
      <c r="C192" s="25"/>
      <c r="D192" s="33">
        <f>SUM(D49:D54)</f>
        <v>3.0464561414077647</v>
      </c>
      <c r="E192" s="33">
        <f t="shared" si="9"/>
        <v>3.0464561414077647</v>
      </c>
      <c r="G192" s="5"/>
      <c r="O192" s="5"/>
    </row>
    <row r="193" spans="1:15" x14ac:dyDescent="0.35">
      <c r="A193" s="25" t="s">
        <v>55</v>
      </c>
      <c r="B193" s="32">
        <f>IF(C55="Al",O$120,O$127)</f>
        <v>0</v>
      </c>
      <c r="C193" s="25"/>
      <c r="D193" s="33">
        <f>SUM(D55:D60)</f>
        <v>3.0464561414077647</v>
      </c>
      <c r="E193" s="33">
        <f t="shared" si="9"/>
        <v>3.0464561414077647</v>
      </c>
      <c r="G193" s="5"/>
      <c r="O193" s="5"/>
    </row>
    <row r="194" spans="1:15" x14ac:dyDescent="0.35">
      <c r="A194" s="25" t="s">
        <v>56</v>
      </c>
      <c r="B194" s="32">
        <f>IF(C61="Al",O$120,O$127)</f>
        <v>0</v>
      </c>
      <c r="C194" s="25"/>
      <c r="D194" s="33">
        <f>SUM(D61:D66)</f>
        <v>3.0464561414077647</v>
      </c>
      <c r="E194" s="33">
        <f t="shared" si="9"/>
        <v>3.0464561414077647</v>
      </c>
      <c r="G194" s="5"/>
      <c r="N194" t="s">
        <v>39</v>
      </c>
      <c r="O194" s="5">
        <v>0.40494089035054082</v>
      </c>
    </row>
    <row r="195" spans="1:15" x14ac:dyDescent="0.35">
      <c r="A195" s="25" t="s">
        <v>57</v>
      </c>
      <c r="B195" s="32">
        <f>IF(C67="Al",O$120,O$127)</f>
        <v>0</v>
      </c>
      <c r="C195" s="25"/>
      <c r="D195" s="33">
        <f>SUM(D67:D72)</f>
        <v>3.0464561414077647</v>
      </c>
      <c r="E195" s="33">
        <f t="shared" si="9"/>
        <v>3.0464561414077647</v>
      </c>
      <c r="G195" s="5"/>
      <c r="N195" t="s">
        <v>36</v>
      </c>
      <c r="O195" s="5">
        <v>0.52480813026429529</v>
      </c>
    </row>
    <row r="196" spans="1:15" x14ac:dyDescent="0.35">
      <c r="A196" s="25" t="s">
        <v>58</v>
      </c>
      <c r="B196" s="32">
        <f>IF(C73="Al",O$120,O$127)</f>
        <v>0</v>
      </c>
      <c r="C196" s="25"/>
      <c r="D196" s="33">
        <f>SUM(D73:D78)</f>
        <v>3.0464561414077647</v>
      </c>
      <c r="E196" s="33">
        <f t="shared" si="9"/>
        <v>3.0464561414077647</v>
      </c>
      <c r="G196" s="5"/>
      <c r="N196" t="s">
        <v>37</v>
      </c>
      <c r="O196" s="5">
        <v>0.50900002634595332</v>
      </c>
    </row>
    <row r="197" spans="1:15" x14ac:dyDescent="0.35">
      <c r="A197" s="25" t="s">
        <v>59</v>
      </c>
      <c r="B197" s="32">
        <f>IF(C79="Al",O$120,O$127)</f>
        <v>0</v>
      </c>
      <c r="C197" s="25"/>
      <c r="D197" s="33">
        <f>SUM(D79:D84)</f>
        <v>3.0464561414077647</v>
      </c>
      <c r="E197" s="33">
        <f t="shared" si="9"/>
        <v>3.0464561414077647</v>
      </c>
      <c r="G197" s="5"/>
      <c r="N197" t="s">
        <v>40</v>
      </c>
      <c r="O197" s="5">
        <v>0.44316872066440643</v>
      </c>
    </row>
    <row r="198" spans="1:15" x14ac:dyDescent="0.35">
      <c r="A198" s="25" t="s">
        <v>60</v>
      </c>
      <c r="B198" s="32">
        <f>IF(C85="Al",O$120,O$127)</f>
        <v>0</v>
      </c>
      <c r="C198" s="25"/>
      <c r="D198" s="33">
        <f>SUM(D85:D90)</f>
        <v>3.0464561414077647</v>
      </c>
      <c r="E198" s="33">
        <f t="shared" si="9"/>
        <v>3.0464561414077647</v>
      </c>
      <c r="G198" s="5"/>
      <c r="N198" t="s">
        <v>38</v>
      </c>
      <c r="O198" s="5">
        <v>0.51703954837755361</v>
      </c>
    </row>
    <row r="199" spans="1:15" x14ac:dyDescent="0.35">
      <c r="A199" s="25" t="s">
        <v>61</v>
      </c>
      <c r="B199" s="32">
        <f>IF(C91="Al",O$120,O$127)</f>
        <v>0</v>
      </c>
      <c r="C199" s="25"/>
      <c r="D199" s="33">
        <f>SUM(D91:D96)</f>
        <v>3.0464561414077647</v>
      </c>
      <c r="E199" s="33">
        <f t="shared" si="9"/>
        <v>3.0464561414077647</v>
      </c>
      <c r="G199" s="5"/>
      <c r="N199" t="s">
        <v>41</v>
      </c>
      <c r="O199" s="5">
        <v>0.48074013778061853</v>
      </c>
    </row>
    <row r="200" spans="1:15" x14ac:dyDescent="0.35">
      <c r="A200" s="25" t="s">
        <v>62</v>
      </c>
      <c r="B200" s="32">
        <f>IF(C97="Al",O$120,O$127)</f>
        <v>0</v>
      </c>
      <c r="C200" s="25"/>
      <c r="D200" s="33">
        <f>SUM(D97:D102)</f>
        <v>3.0464561414077647</v>
      </c>
      <c r="E200" s="33">
        <f t="shared" si="9"/>
        <v>3.0464561414077647</v>
      </c>
      <c r="G200" s="5"/>
      <c r="O200" s="5">
        <f>SUM(O194:O199)</f>
        <v>2.8796974537833679</v>
      </c>
    </row>
    <row r="201" spans="1:15" x14ac:dyDescent="0.35">
      <c r="A201" s="25" t="s">
        <v>63</v>
      </c>
      <c r="B201" s="32">
        <f>IF(C103="Al",O$120,O$127)</f>
        <v>0</v>
      </c>
      <c r="C201" s="25"/>
      <c r="D201" s="33">
        <f>SUM(D103:D108)</f>
        <v>3.0464561414077647</v>
      </c>
      <c r="E201" s="33">
        <f t="shared" si="9"/>
        <v>3.0464561414077647</v>
      </c>
      <c r="G201" s="5"/>
      <c r="O201" s="5"/>
    </row>
    <row r="202" spans="1:15" x14ac:dyDescent="0.35">
      <c r="A202" s="25" t="s">
        <v>64</v>
      </c>
      <c r="B202" s="32">
        <f>IF(C109="Al",O$120,O$127)</f>
        <v>0</v>
      </c>
      <c r="C202" s="25"/>
      <c r="D202" s="33">
        <f>SUM(D109:D114)</f>
        <v>3.0464561414077647</v>
      </c>
      <c r="E202" s="33">
        <f t="shared" si="9"/>
        <v>3.0464561414077647</v>
      </c>
      <c r="G202" s="5"/>
      <c r="O202" s="5"/>
    </row>
    <row r="203" spans="1:15" x14ac:dyDescent="0.35">
      <c r="A203" s="25" t="s">
        <v>65</v>
      </c>
      <c r="B203" s="32">
        <f>IF(C115="Al",O$120,O$127)</f>
        <v>0</v>
      </c>
      <c r="C203" s="25"/>
      <c r="D203" s="33">
        <f>SUM(D115:D120)</f>
        <v>3.0464561414077647</v>
      </c>
      <c r="E203" s="33">
        <f t="shared" si="9"/>
        <v>3.0464561414077647</v>
      </c>
      <c r="G203" s="5"/>
      <c r="N203" t="s">
        <v>24</v>
      </c>
      <c r="O203" s="5">
        <v>0.41787666872360119</v>
      </c>
    </row>
    <row r="204" spans="1:15" x14ac:dyDescent="0.35">
      <c r="A204" s="25" t="s">
        <v>66</v>
      </c>
      <c r="B204" s="32">
        <f>IF(C121="Al",O$120,O$127)</f>
        <v>0</v>
      </c>
      <c r="C204" s="25"/>
      <c r="D204" s="33">
        <f>SUM(D121:D126)</f>
        <v>3.0464561414077647</v>
      </c>
      <c r="E204" s="33">
        <f t="shared" si="9"/>
        <v>3.0464561414077647</v>
      </c>
      <c r="G204" s="5"/>
      <c r="N204" t="s">
        <v>23</v>
      </c>
      <c r="O204" s="5">
        <v>0.41619087950087519</v>
      </c>
    </row>
    <row r="205" spans="1:15" x14ac:dyDescent="0.35">
      <c r="A205" s="25" t="s">
        <v>67</v>
      </c>
      <c r="B205" s="32">
        <f>IF(C127="Al",O$120,O$127)</f>
        <v>0</v>
      </c>
      <c r="C205" s="25"/>
      <c r="D205" s="33">
        <f>SUM(D127:D132)</f>
        <v>3.0464561414077647</v>
      </c>
      <c r="E205" s="33">
        <f t="shared" si="9"/>
        <v>3.0464561414077647</v>
      </c>
      <c r="G205" s="5"/>
      <c r="N205" t="s">
        <v>25</v>
      </c>
      <c r="O205" s="5">
        <v>0.3131499883991718</v>
      </c>
    </row>
    <row r="206" spans="1:15" x14ac:dyDescent="0.35">
      <c r="A206" s="25" t="s">
        <v>68</v>
      </c>
      <c r="B206" s="32">
        <f>IF(C133="Al",O$120,O$127)</f>
        <v>0</v>
      </c>
      <c r="C206" s="25"/>
      <c r="D206" s="33">
        <f>SUM(D133:D138)</f>
        <v>3.0464561414077647</v>
      </c>
      <c r="E206" s="33">
        <f t="shared" si="9"/>
        <v>3.0464561414077647</v>
      </c>
      <c r="G206" s="5"/>
      <c r="N206" t="s">
        <v>26</v>
      </c>
      <c r="O206" s="5">
        <v>0.41205520434746346</v>
      </c>
    </row>
    <row r="207" spans="1:15" x14ac:dyDescent="0.35">
      <c r="A207" s="25" t="s">
        <v>69</v>
      </c>
      <c r="B207" s="32">
        <f>IF(C139="Al",O$120,O$127)</f>
        <v>0</v>
      </c>
      <c r="C207" s="25"/>
      <c r="D207" s="33">
        <f>SUM(D139:D144)</f>
        <v>3.0464561414077647</v>
      </c>
      <c r="E207" s="33">
        <f t="shared" si="9"/>
        <v>3.0464561414077647</v>
      </c>
      <c r="G207" s="5"/>
      <c r="O207" s="5">
        <f>O203+O204+O204+O205+O206+O206</f>
        <v>2.3875188248194501</v>
      </c>
    </row>
    <row r="208" spans="1:15" x14ac:dyDescent="0.35">
      <c r="A208" s="25" t="s">
        <v>70</v>
      </c>
      <c r="B208" s="32">
        <f>IF(C145="Al",O$120,O$127)</f>
        <v>0</v>
      </c>
      <c r="C208" s="25"/>
      <c r="D208" s="33">
        <f>SUM(D145:D150)</f>
        <v>3.0464561414077647</v>
      </c>
      <c r="E208" s="33">
        <f t="shared" si="9"/>
        <v>3.0464561414077647</v>
      </c>
      <c r="F208" s="5">
        <f>AVERAGE(D191:D208)</f>
        <v>3.0464561414077655</v>
      </c>
      <c r="G208" s="5">
        <f>O200</f>
        <v>2.8796974537833679</v>
      </c>
      <c r="H208" s="5">
        <f>F208-G208</f>
        <v>0.16675868762439761</v>
      </c>
      <c r="I208" s="5">
        <f>SUM(D191:D208)</f>
        <v>54.836210545339782</v>
      </c>
      <c r="J208">
        <f>6*F208</f>
        <v>18.278736848446592</v>
      </c>
      <c r="O208" s="5"/>
    </row>
    <row r="209" spans="1:15" x14ac:dyDescent="0.35">
      <c r="A209" s="27" t="s">
        <v>6</v>
      </c>
      <c r="B209" s="34">
        <f>IF(C151="Al",P$154,P$159)</f>
        <v>3.066200655136754</v>
      </c>
      <c r="C209" s="27"/>
      <c r="D209" s="29">
        <f>SUM(D151:D156)</f>
        <v>3.066200655136754</v>
      </c>
      <c r="E209" s="29">
        <f t="shared" si="9"/>
        <v>0</v>
      </c>
      <c r="G209" s="5"/>
      <c r="H209" s="5"/>
      <c r="N209" t="s">
        <v>32</v>
      </c>
      <c r="O209" s="5">
        <v>0.16263786334612496</v>
      </c>
    </row>
    <row r="210" spans="1:15" x14ac:dyDescent="0.35">
      <c r="A210" s="27" t="s">
        <v>7</v>
      </c>
      <c r="B210" s="34">
        <f>IF(C157="Al",P$154,P$159)</f>
        <v>1.9900870407112983</v>
      </c>
      <c r="C210" s="27"/>
      <c r="D210" s="29">
        <f>SUM(D157:D162)</f>
        <v>1.9900870407112983</v>
      </c>
      <c r="E210" s="29">
        <f t="shared" si="9"/>
        <v>0</v>
      </c>
      <c r="G210" s="5"/>
      <c r="H210" s="5"/>
      <c r="N210" s="6" t="s">
        <v>17</v>
      </c>
      <c r="O210" s="5">
        <v>7.2789075335999959E-2</v>
      </c>
    </row>
    <row r="211" spans="1:15" x14ac:dyDescent="0.35">
      <c r="A211" s="27" t="s">
        <v>8</v>
      </c>
      <c r="B211" s="34">
        <f>IF(C163="Al",P$154,P$159)</f>
        <v>1.9900870407112983</v>
      </c>
      <c r="C211" s="27"/>
      <c r="D211" s="29">
        <f>SUM(D163:D168)</f>
        <v>1.9900870407112983</v>
      </c>
      <c r="E211" s="29">
        <f t="shared" si="9"/>
        <v>0</v>
      </c>
      <c r="F211" s="5">
        <f>AVERAGE(D209:D211)</f>
        <v>2.3487915788531168</v>
      </c>
      <c r="G211" s="5">
        <f>O207</f>
        <v>2.3875188248194501</v>
      </c>
      <c r="H211" s="5">
        <f>F211-G211</f>
        <v>-3.8727245966333257E-2</v>
      </c>
      <c r="I211" s="5">
        <f>SUM(D209:D211)</f>
        <v>7.0463747365593505</v>
      </c>
      <c r="J211">
        <f>3*F211</f>
        <v>7.0463747365593505</v>
      </c>
      <c r="N211" s="6" t="s">
        <v>18</v>
      </c>
      <c r="O211" s="5">
        <v>8.9205446272630384E-2</v>
      </c>
    </row>
    <row r="212" spans="1:15" x14ac:dyDescent="0.35">
      <c r="A212" s="30" t="s">
        <v>9</v>
      </c>
      <c r="B212" s="31">
        <f>IF(C169="Na",0.96,IF(C169="Ca",2,0))</f>
        <v>0.96</v>
      </c>
      <c r="C212" s="30"/>
      <c r="D212" s="31">
        <f>SUM(D169:D177)</f>
        <v>0.91906835313527679</v>
      </c>
      <c r="E212" s="31">
        <f t="shared" si="9"/>
        <v>-4.093164686472317E-2</v>
      </c>
      <c r="F212" s="5">
        <f>D212</f>
        <v>0.91906835313527679</v>
      </c>
      <c r="G212" s="5">
        <f>O212</f>
        <v>0.97389715486426598</v>
      </c>
      <c r="H212" s="5">
        <f>F212-G212</f>
        <v>-5.4828801728989185E-2</v>
      </c>
      <c r="I212" s="5">
        <f>D212</f>
        <v>0.91906835313527679</v>
      </c>
      <c r="J212" s="5">
        <f>F212</f>
        <v>0.91906835313527679</v>
      </c>
      <c r="K212">
        <f>SUM(J187:J212)</f>
        <v>59.476936125185162</v>
      </c>
      <c r="L212">
        <f>(6*4)+(3*3)+(6*3)+(2*2)+3+1</f>
        <v>59</v>
      </c>
      <c r="N212" s="6"/>
      <c r="O212" s="5">
        <f>O209+O209+O209+O210+O210+O210+O211+O211+O211</f>
        <v>0.97389715486426598</v>
      </c>
    </row>
    <row r="213" spans="1:15" s="37" customFormat="1" x14ac:dyDescent="0.35">
      <c r="B213" s="38"/>
      <c r="D213" s="38"/>
      <c r="E213" s="38"/>
    </row>
    <row r="214" spans="1:15" x14ac:dyDescent="0.35">
      <c r="A214" t="s">
        <v>15</v>
      </c>
      <c r="B214" s="5">
        <f>O214</f>
        <v>1.2536300061708037</v>
      </c>
      <c r="D214" s="5">
        <f>D151+D157+D163</f>
        <v>1.6247515798588692</v>
      </c>
      <c r="E214" s="5">
        <f t="shared" si="9"/>
        <v>0.37112157368806553</v>
      </c>
      <c r="F214">
        <f>ABS(E214)</f>
        <v>0.37112157368806553</v>
      </c>
      <c r="G214" s="5">
        <f>AVERAGE(D214)</f>
        <v>1.6247515798588692</v>
      </c>
      <c r="H214" s="5">
        <f>AVERAGE(E214)</f>
        <v>0.37112157368806553</v>
      </c>
      <c r="I214" s="5">
        <f>O214</f>
        <v>1.2536300061708037</v>
      </c>
      <c r="J214" s="5"/>
      <c r="K214" s="5"/>
      <c r="N214" t="s">
        <v>15</v>
      </c>
      <c r="O214">
        <v>1.2536300061708037</v>
      </c>
    </row>
    <row r="215" spans="1:15" x14ac:dyDescent="0.35">
      <c r="A215" t="s">
        <v>155</v>
      </c>
      <c r="B215" s="5">
        <f>O215</f>
        <v>2.0148209618543591</v>
      </c>
      <c r="D215" s="5">
        <f>D153+D158+D25+D169</f>
        <v>1.9672657597651175</v>
      </c>
      <c r="E215" s="5">
        <f t="shared" si="9"/>
        <v>-4.7555202089241577E-2</v>
      </c>
      <c r="F215">
        <f t="shared" ref="F215:F278" si="10">ABS(E215)</f>
        <v>4.7555202089241577E-2</v>
      </c>
      <c r="H215" s="5"/>
      <c r="J215" s="5"/>
      <c r="N215" t="s">
        <v>10</v>
      </c>
      <c r="O215">
        <v>2.0148209618543591</v>
      </c>
    </row>
    <row r="216" spans="1:15" x14ac:dyDescent="0.35">
      <c r="A216" t="s">
        <v>156</v>
      </c>
      <c r="B216" s="5">
        <f>O215</f>
        <v>2.0148209618543591</v>
      </c>
      <c r="D216" s="5">
        <f>D159+D164+D28+D170</f>
        <v>1.8468242349873343</v>
      </c>
      <c r="E216" s="5">
        <f t="shared" si="9"/>
        <v>-0.16799672686702483</v>
      </c>
      <c r="F216">
        <f t="shared" si="10"/>
        <v>0.16799672686702483</v>
      </c>
      <c r="H216" s="5"/>
      <c r="J216" s="5"/>
      <c r="N216" t="s">
        <v>16</v>
      </c>
      <c r="O216">
        <v>1.1230317691002534</v>
      </c>
    </row>
    <row r="217" spans="1:15" x14ac:dyDescent="0.35">
      <c r="A217" t="s">
        <v>157</v>
      </c>
      <c r="B217" s="5">
        <f>O215</f>
        <v>2.0148209618543591</v>
      </c>
      <c r="D217" s="5">
        <f>D152+D165+D31+D171</f>
        <v>1.9762657597651176</v>
      </c>
      <c r="E217" s="5">
        <f t="shared" si="9"/>
        <v>-3.8555202089241458E-2</v>
      </c>
      <c r="F217">
        <f t="shared" si="10"/>
        <v>3.8555202089241458E-2</v>
      </c>
      <c r="G217" s="5">
        <f>AVERAGE(D215:D217)</f>
        <v>1.93011858483919</v>
      </c>
      <c r="H217" s="5">
        <f>AVERAGE(E215:E217)</f>
        <v>-8.4702377015169292E-2</v>
      </c>
      <c r="I217" s="5">
        <f>O215</f>
        <v>2.0148209618543591</v>
      </c>
      <c r="J217" s="5"/>
      <c r="K217" s="5"/>
      <c r="L217" s="5"/>
      <c r="N217" t="s">
        <v>11</v>
      </c>
      <c r="O217">
        <v>2.071761061994466</v>
      </c>
    </row>
    <row r="218" spans="1:15" x14ac:dyDescent="0.35">
      <c r="A218" t="s">
        <v>123</v>
      </c>
      <c r="B218" s="5">
        <f t="shared" ref="B218:B229" si="11">O$216</f>
        <v>1.1230317691002534</v>
      </c>
      <c r="D218" s="5">
        <f>D49+O$205+O$194</f>
        <v>1.146308363521324</v>
      </c>
      <c r="E218" s="5">
        <f t="shared" si="9"/>
        <v>2.3276594421070662E-2</v>
      </c>
      <c r="F218">
        <f t="shared" si="10"/>
        <v>2.3276594421070662E-2</v>
      </c>
      <c r="H218" s="5"/>
      <c r="J218" s="5"/>
      <c r="N218" t="s">
        <v>12</v>
      </c>
      <c r="O218">
        <v>2.0115748537765814</v>
      </c>
    </row>
    <row r="219" spans="1:15" x14ac:dyDescent="0.35">
      <c r="A219" t="s">
        <v>122</v>
      </c>
      <c r="B219" s="5">
        <f t="shared" si="11"/>
        <v>1.1230317691002534</v>
      </c>
      <c r="D219" s="5">
        <f>D55+D73+D154</f>
        <v>1.240003913279804</v>
      </c>
      <c r="E219" s="5">
        <f t="shared" si="9"/>
        <v>0.1169721441795506</v>
      </c>
      <c r="F219">
        <f t="shared" si="10"/>
        <v>0.1169721441795506</v>
      </c>
      <c r="H219" s="5"/>
      <c r="J219" s="5"/>
      <c r="N219" t="s">
        <v>13</v>
      </c>
      <c r="O219" s="10">
        <v>1.9812656032957094</v>
      </c>
    </row>
    <row r="220" spans="1:15" x14ac:dyDescent="0.35">
      <c r="A220" t="s">
        <v>124</v>
      </c>
      <c r="B220" s="5">
        <f t="shared" si="11"/>
        <v>1.1230317691002534</v>
      </c>
      <c r="D220" s="5">
        <f>D67+O$205+O$194</f>
        <v>1.146308363521324</v>
      </c>
      <c r="E220" s="5">
        <f t="shared" si="9"/>
        <v>2.3276594421070662E-2</v>
      </c>
      <c r="F220">
        <f t="shared" si="10"/>
        <v>2.3276594421070662E-2</v>
      </c>
      <c r="H220" s="5"/>
      <c r="J220" s="5"/>
      <c r="N220" t="s">
        <v>14</v>
      </c>
      <c r="O220">
        <v>1.9968395340804608</v>
      </c>
    </row>
    <row r="221" spans="1:15" x14ac:dyDescent="0.35">
      <c r="A221" t="s">
        <v>77</v>
      </c>
      <c r="B221" s="5">
        <f t="shared" si="11"/>
        <v>1.1230317691002534</v>
      </c>
      <c r="D221" s="5">
        <f>D61+D79+O$205</f>
        <v>1.1695849579423947</v>
      </c>
      <c r="E221" s="5">
        <f t="shared" si="9"/>
        <v>4.6553188842141324E-2</v>
      </c>
      <c r="F221">
        <f t="shared" si="10"/>
        <v>4.6553188842141324E-2</v>
      </c>
      <c r="H221" s="5"/>
      <c r="J221" s="5"/>
      <c r="N221" t="s">
        <v>31</v>
      </c>
      <c r="O221">
        <v>1.9772647491723192</v>
      </c>
    </row>
    <row r="222" spans="1:15" x14ac:dyDescent="0.35">
      <c r="A222" t="s">
        <v>125</v>
      </c>
      <c r="B222" s="5">
        <f t="shared" si="11"/>
        <v>1.1230317691002534</v>
      </c>
      <c r="D222" s="5">
        <f>D85+O$205+O$194</f>
        <v>1.146308363521324</v>
      </c>
      <c r="E222" s="5">
        <f t="shared" si="9"/>
        <v>2.3276594421070662E-2</v>
      </c>
      <c r="F222">
        <f t="shared" si="10"/>
        <v>2.3276594421070662E-2</v>
      </c>
      <c r="H222" s="5"/>
      <c r="J222" s="5"/>
      <c r="O222" s="10"/>
    </row>
    <row r="223" spans="1:15" x14ac:dyDescent="0.35">
      <c r="A223" t="s">
        <v>126</v>
      </c>
      <c r="B223" s="5">
        <f t="shared" si="11"/>
        <v>1.1230317691002534</v>
      </c>
      <c r="D223" s="5">
        <f>D91+D109+D160</f>
        <v>1.0580360152114605</v>
      </c>
      <c r="E223" s="5">
        <f t="shared" si="9"/>
        <v>-6.4995753888792862E-2</v>
      </c>
      <c r="F223">
        <f t="shared" si="10"/>
        <v>6.4995753888792862E-2</v>
      </c>
      <c r="H223" s="5"/>
      <c r="J223" s="5"/>
    </row>
    <row r="224" spans="1:15" x14ac:dyDescent="0.35">
      <c r="A224" t="s">
        <v>127</v>
      </c>
      <c r="B224" s="5">
        <f t="shared" si="11"/>
        <v>1.1230317691002534</v>
      </c>
      <c r="D224" s="5">
        <f>D103+O$205+O$194</f>
        <v>1.146308363521324</v>
      </c>
      <c r="E224" s="5">
        <f t="shared" si="9"/>
        <v>2.3276594421070662E-2</v>
      </c>
      <c r="F224">
        <f t="shared" si="10"/>
        <v>2.3276594421070662E-2</v>
      </c>
      <c r="J224" s="5"/>
      <c r="K224" s="5"/>
    </row>
    <row r="225" spans="1:14" x14ac:dyDescent="0.35">
      <c r="A225" t="s">
        <v>78</v>
      </c>
      <c r="B225" s="5">
        <f t="shared" si="11"/>
        <v>1.1230317691002534</v>
      </c>
      <c r="D225" s="5">
        <f>D97+D115+O$205</f>
        <v>1.1695849579423947</v>
      </c>
      <c r="E225" s="5">
        <f t="shared" si="9"/>
        <v>4.6553188842141324E-2</v>
      </c>
      <c r="F225">
        <f t="shared" si="10"/>
        <v>4.6553188842141324E-2</v>
      </c>
      <c r="G225" s="5"/>
      <c r="H225" s="5"/>
      <c r="I225" s="5"/>
      <c r="J225" s="5"/>
      <c r="K225" s="5"/>
    </row>
    <row r="226" spans="1:14" x14ac:dyDescent="0.35">
      <c r="A226" t="s">
        <v>128</v>
      </c>
      <c r="B226" s="5">
        <f t="shared" si="11"/>
        <v>1.1230317691002534</v>
      </c>
      <c r="D226" s="5">
        <f>D121+O$205+O$194</f>
        <v>1.146308363521324</v>
      </c>
      <c r="E226" s="5">
        <f t="shared" si="9"/>
        <v>2.3276594421070662E-2</v>
      </c>
      <c r="F226">
        <f t="shared" si="10"/>
        <v>2.3276594421070662E-2</v>
      </c>
      <c r="G226" s="5"/>
      <c r="H226" s="5"/>
      <c r="I226" s="5"/>
      <c r="J226" s="5"/>
      <c r="K226" s="5"/>
    </row>
    <row r="227" spans="1:14" x14ac:dyDescent="0.35">
      <c r="A227" t="s">
        <v>129</v>
      </c>
      <c r="B227" s="5">
        <f t="shared" si="11"/>
        <v>1.1230317691002534</v>
      </c>
      <c r="D227" s="5">
        <f>D127+D145+D166</f>
        <v>1.0580360152114605</v>
      </c>
      <c r="E227" s="5">
        <f t="shared" si="9"/>
        <v>-6.4995753888792862E-2</v>
      </c>
      <c r="F227">
        <f t="shared" si="10"/>
        <v>6.4995753888792862E-2</v>
      </c>
      <c r="G227" s="5"/>
      <c r="H227" s="5"/>
      <c r="I227" s="5"/>
      <c r="J227" s="5"/>
      <c r="K227" s="5"/>
    </row>
    <row r="228" spans="1:14" x14ac:dyDescent="0.35">
      <c r="A228" t="s">
        <v>130</v>
      </c>
      <c r="B228" s="5">
        <f t="shared" si="11"/>
        <v>1.1230317691002534</v>
      </c>
      <c r="D228" s="5">
        <f>D139+O$205+O$194</f>
        <v>1.146308363521324</v>
      </c>
      <c r="E228" s="5">
        <f t="shared" si="9"/>
        <v>2.3276594421070662E-2</v>
      </c>
      <c r="F228">
        <f t="shared" si="10"/>
        <v>2.3276594421070662E-2</v>
      </c>
      <c r="G228" s="5"/>
      <c r="H228" s="5"/>
      <c r="I228" s="5"/>
      <c r="J228" s="5"/>
      <c r="K228" s="5"/>
    </row>
    <row r="229" spans="1:14" x14ac:dyDescent="0.35">
      <c r="A229" t="s">
        <v>79</v>
      </c>
      <c r="B229" s="5">
        <f t="shared" si="11"/>
        <v>1.1230317691002534</v>
      </c>
      <c r="D229" s="5">
        <f>D133+D43+O205</f>
        <v>1.1695849579423947</v>
      </c>
      <c r="E229" s="5">
        <f t="shared" si="9"/>
        <v>4.6553188842141324E-2</v>
      </c>
      <c r="F229">
        <f t="shared" si="10"/>
        <v>4.6553188842141324E-2</v>
      </c>
      <c r="G229" s="5">
        <f>AVERAGE(D218:D229)</f>
        <v>1.1452234165548212</v>
      </c>
      <c r="H229" s="5">
        <f>AVERAGE(E218:E229)</f>
        <v>2.2191647454567736E-2</v>
      </c>
      <c r="I229" s="5">
        <f>O216</f>
        <v>1.1230317691002534</v>
      </c>
      <c r="J229" s="5"/>
      <c r="K229" s="5"/>
    </row>
    <row r="230" spans="1:14" x14ac:dyDescent="0.35">
      <c r="A230" t="s">
        <v>11</v>
      </c>
      <c r="B230" s="5">
        <f>O217</f>
        <v>2.071761061994466</v>
      </c>
      <c r="D230" s="5">
        <f>D1+D21+D172</f>
        <v>2.0658765760022297</v>
      </c>
      <c r="E230" s="5">
        <f t="shared" si="9"/>
        <v>-5.8844859922362325E-3</v>
      </c>
      <c r="F230">
        <f t="shared" si="10"/>
        <v>5.8844859922362325E-3</v>
      </c>
      <c r="H230" s="5"/>
      <c r="J230" s="5"/>
    </row>
    <row r="231" spans="1:14" x14ac:dyDescent="0.35">
      <c r="A231" t="s">
        <v>11</v>
      </c>
      <c r="B231" s="5">
        <f>O217</f>
        <v>2.071761061994466</v>
      </c>
      <c r="D231" s="5">
        <f>D5+D9+D173</f>
        <v>2.0658765760022297</v>
      </c>
      <c r="E231" s="5">
        <f t="shared" si="9"/>
        <v>-5.8844859922362325E-3</v>
      </c>
      <c r="F231">
        <f t="shared" si="10"/>
        <v>5.8844859922362325E-3</v>
      </c>
      <c r="H231" s="5"/>
      <c r="J231" s="5"/>
      <c r="N231" s="3"/>
    </row>
    <row r="232" spans="1:14" x14ac:dyDescent="0.35">
      <c r="A232" t="s">
        <v>11</v>
      </c>
      <c r="B232" s="5">
        <f>O217</f>
        <v>2.071761061994466</v>
      </c>
      <c r="D232" s="5">
        <f>D13+D17+D174</f>
        <v>2.0658765760022297</v>
      </c>
      <c r="E232" s="5">
        <f t="shared" si="9"/>
        <v>-5.8844859922362325E-3</v>
      </c>
      <c r="F232">
        <f t="shared" si="10"/>
        <v>5.8844859922362325E-3</v>
      </c>
      <c r="G232" s="5">
        <f>AVERAGE(D230:D232)</f>
        <v>2.0658765760022297</v>
      </c>
      <c r="H232" s="5">
        <f>AVERAGE(E230:E232)</f>
        <v>-5.8844859922362325E-3</v>
      </c>
      <c r="I232" s="5">
        <f>O217</f>
        <v>2.071761061994466</v>
      </c>
      <c r="J232" s="5"/>
      <c r="K232" s="5"/>
    </row>
    <row r="233" spans="1:14" x14ac:dyDescent="0.35">
      <c r="A233" t="s">
        <v>12</v>
      </c>
      <c r="B233" s="5">
        <f>O218</f>
        <v>2.0115748537765814</v>
      </c>
      <c r="D233" s="5">
        <f>D2+D6+D175</f>
        <v>2.0070099776977042</v>
      </c>
      <c r="E233" s="5">
        <f t="shared" si="9"/>
        <v>-4.5648760788772336E-3</v>
      </c>
      <c r="F233">
        <f t="shared" si="10"/>
        <v>4.5648760788772336E-3</v>
      </c>
      <c r="H233" s="5"/>
      <c r="J233" s="5"/>
    </row>
    <row r="234" spans="1:14" x14ac:dyDescent="0.35">
      <c r="A234" t="s">
        <v>12</v>
      </c>
      <c r="B234" s="5">
        <f>O218</f>
        <v>2.0115748537765814</v>
      </c>
      <c r="D234" s="5">
        <f>D10+D14+D176</f>
        <v>2.0070099776977042</v>
      </c>
      <c r="E234" s="5">
        <f t="shared" si="9"/>
        <v>-4.5648760788772336E-3</v>
      </c>
      <c r="F234">
        <f t="shared" si="10"/>
        <v>4.5648760788772336E-3</v>
      </c>
      <c r="H234" s="5"/>
      <c r="J234" s="5"/>
    </row>
    <row r="235" spans="1:14" x14ac:dyDescent="0.35">
      <c r="A235" t="s">
        <v>12</v>
      </c>
      <c r="B235" s="5">
        <f>O218</f>
        <v>2.0115748537765814</v>
      </c>
      <c r="D235" s="5">
        <f>D18+D22+D177</f>
        <v>2.0070099776977042</v>
      </c>
      <c r="E235" s="5">
        <f t="shared" si="9"/>
        <v>-4.5648760788772336E-3</v>
      </c>
      <c r="F235">
        <f t="shared" si="10"/>
        <v>4.5648760788772336E-3</v>
      </c>
      <c r="G235" s="5">
        <f>AVERAGE(D233:D235)</f>
        <v>2.0070099776977042</v>
      </c>
      <c r="H235" s="5">
        <f>AVERAGE(E233:E235)</f>
        <v>-4.5648760788772336E-3</v>
      </c>
      <c r="I235" s="5">
        <f>O218</f>
        <v>2.0115748537765814</v>
      </c>
      <c r="J235" s="5"/>
      <c r="K235" s="5"/>
    </row>
    <row r="236" spans="1:14" x14ac:dyDescent="0.35">
      <c r="A236" t="s">
        <v>80</v>
      </c>
      <c r="B236" s="5">
        <f t="shared" ref="B236:B253" si="12">O$219</f>
        <v>1.9812656032957094</v>
      </c>
      <c r="D236" s="5">
        <f>D3+D56+D155</f>
        <v>2.1121855597001415</v>
      </c>
      <c r="E236" s="5">
        <f t="shared" si="9"/>
        <v>0.1309199564044321</v>
      </c>
      <c r="F236">
        <f t="shared" si="10"/>
        <v>0.1309199564044321</v>
      </c>
      <c r="H236" s="5"/>
      <c r="J236" s="5"/>
    </row>
    <row r="237" spans="1:14" x14ac:dyDescent="0.35">
      <c r="A237" t="s">
        <v>81</v>
      </c>
      <c r="B237" s="5">
        <f t="shared" si="12"/>
        <v>1.9812656032957094</v>
      </c>
      <c r="D237" s="5">
        <f>O$184+O$206+D50</f>
        <v>2.0117617337704337</v>
      </c>
      <c r="E237" s="5">
        <f t="shared" si="9"/>
        <v>3.0496130474724215E-2</v>
      </c>
      <c r="F237">
        <f t="shared" si="10"/>
        <v>3.0496130474724215E-2</v>
      </c>
      <c r="H237" s="5"/>
      <c r="J237" s="5"/>
    </row>
    <row r="238" spans="1:14" x14ac:dyDescent="0.35">
      <c r="A238" t="s">
        <v>82</v>
      </c>
      <c r="B238" s="5">
        <f t="shared" si="12"/>
        <v>1.9812656032957094</v>
      </c>
      <c r="D238" s="5">
        <f>O$184+O$206+D44</f>
        <v>2.0117617337704337</v>
      </c>
      <c r="E238" s="5">
        <f t="shared" si="9"/>
        <v>3.0496130474724215E-2</v>
      </c>
      <c r="F238">
        <f t="shared" si="10"/>
        <v>3.0496130474724215E-2</v>
      </c>
      <c r="H238" s="5"/>
      <c r="J238" s="5"/>
    </row>
    <row r="239" spans="1:14" x14ac:dyDescent="0.35">
      <c r="A239" s="35" t="s">
        <v>83</v>
      </c>
      <c r="B239" s="5">
        <f t="shared" si="12"/>
        <v>1.9812656032957094</v>
      </c>
      <c r="D239" s="5">
        <f>D7+D74+D156</f>
        <v>2.1121855597001415</v>
      </c>
      <c r="E239" s="5">
        <f t="shared" si="9"/>
        <v>0.1309199564044321</v>
      </c>
      <c r="F239">
        <f t="shared" si="10"/>
        <v>0.1309199564044321</v>
      </c>
      <c r="H239" s="5"/>
      <c r="J239" s="5"/>
      <c r="N239" s="3"/>
    </row>
    <row r="240" spans="1:14" x14ac:dyDescent="0.35">
      <c r="A240" s="35" t="s">
        <v>84</v>
      </c>
      <c r="B240" s="5">
        <f t="shared" si="12"/>
        <v>1.9812656032957094</v>
      </c>
      <c r="D240" s="5">
        <f>O$184+O$206+D68</f>
        <v>2.0117617337704337</v>
      </c>
      <c r="E240" s="5">
        <f t="shared" si="9"/>
        <v>3.0496130474724215E-2</v>
      </c>
      <c r="F240">
        <f t="shared" si="10"/>
        <v>3.0496130474724215E-2</v>
      </c>
      <c r="H240" s="5"/>
      <c r="J240" s="5"/>
      <c r="N240" s="3"/>
    </row>
    <row r="241" spans="1:14" x14ac:dyDescent="0.35">
      <c r="A241" s="35" t="s">
        <v>85</v>
      </c>
      <c r="B241" s="5">
        <f t="shared" si="12"/>
        <v>1.9812656032957094</v>
      </c>
      <c r="D241" s="5">
        <f>O$184+O$206+D62</f>
        <v>2.0117617337704337</v>
      </c>
      <c r="E241" s="5">
        <f t="shared" si="9"/>
        <v>3.0496130474724215E-2</v>
      </c>
      <c r="F241">
        <f t="shared" si="10"/>
        <v>3.0496130474724215E-2</v>
      </c>
      <c r="H241" s="5"/>
      <c r="J241" s="5"/>
      <c r="N241" s="3"/>
    </row>
    <row r="242" spans="1:14" x14ac:dyDescent="0.35">
      <c r="A242" t="s">
        <v>86</v>
      </c>
      <c r="B242" s="5">
        <f t="shared" si="12"/>
        <v>1.9812656032957094</v>
      </c>
      <c r="D242" s="5">
        <f>D11+D92+D161</f>
        <v>1.9346671279694609</v>
      </c>
      <c r="E242" s="5">
        <f t="shared" si="9"/>
        <v>-4.6598475326248501E-2</v>
      </c>
      <c r="F242">
        <f t="shared" si="10"/>
        <v>4.6598475326248501E-2</v>
      </c>
      <c r="H242" s="5"/>
      <c r="J242" s="5"/>
    </row>
    <row r="243" spans="1:14" x14ac:dyDescent="0.35">
      <c r="A243" t="s">
        <v>87</v>
      </c>
      <c r="B243" s="5">
        <f t="shared" si="12"/>
        <v>1.9812656032957094</v>
      </c>
      <c r="D243" s="5">
        <f>O$184+O$206+D56</f>
        <v>2.0117617337704337</v>
      </c>
      <c r="E243" s="5">
        <f t="shared" si="9"/>
        <v>3.0496130474724215E-2</v>
      </c>
      <c r="F243">
        <f t="shared" si="10"/>
        <v>3.0496130474724215E-2</v>
      </c>
      <c r="H243" s="5"/>
      <c r="J243" s="5"/>
    </row>
    <row r="244" spans="1:14" x14ac:dyDescent="0.35">
      <c r="A244" t="s">
        <v>88</v>
      </c>
      <c r="B244" s="5">
        <f t="shared" si="12"/>
        <v>1.9812656032957094</v>
      </c>
      <c r="D244" s="5">
        <f>O$184+O$206+D80</f>
        <v>2.0117617337704337</v>
      </c>
      <c r="E244" s="5">
        <f t="shared" si="9"/>
        <v>3.0496130474724215E-2</v>
      </c>
      <c r="F244">
        <f t="shared" si="10"/>
        <v>3.0496130474724215E-2</v>
      </c>
      <c r="H244" s="5"/>
      <c r="J244" s="5"/>
    </row>
    <row r="245" spans="1:14" x14ac:dyDescent="0.35">
      <c r="A245" t="s">
        <v>89</v>
      </c>
      <c r="B245" s="5">
        <f t="shared" si="12"/>
        <v>1.9812656032957094</v>
      </c>
      <c r="D245" s="5">
        <f>D15+D110+D162</f>
        <v>1.9346671279694609</v>
      </c>
      <c r="E245" s="5">
        <f t="shared" si="9"/>
        <v>-4.6598475326248501E-2</v>
      </c>
      <c r="F245">
        <f t="shared" si="10"/>
        <v>4.6598475326248501E-2</v>
      </c>
      <c r="H245" s="5"/>
      <c r="J245" s="5"/>
    </row>
    <row r="246" spans="1:14" x14ac:dyDescent="0.35">
      <c r="A246" t="s">
        <v>90</v>
      </c>
      <c r="B246" s="5">
        <f t="shared" si="12"/>
        <v>1.9812656032957094</v>
      </c>
      <c r="D246" s="5">
        <f>O$184+O$206+D104</f>
        <v>2.0117617337704337</v>
      </c>
      <c r="E246" s="5">
        <f t="shared" si="9"/>
        <v>3.0496130474724215E-2</v>
      </c>
      <c r="F246">
        <f t="shared" si="10"/>
        <v>3.0496130474724215E-2</v>
      </c>
      <c r="H246" s="5"/>
      <c r="J246" s="5"/>
    </row>
    <row r="247" spans="1:14" x14ac:dyDescent="0.35">
      <c r="A247" t="s">
        <v>91</v>
      </c>
      <c r="B247" s="5">
        <f t="shared" si="12"/>
        <v>1.9812656032957094</v>
      </c>
      <c r="D247" s="5">
        <f>O$184+O$206+D98</f>
        <v>2.0117617337704337</v>
      </c>
      <c r="E247" s="5">
        <f t="shared" si="9"/>
        <v>3.0496130474724215E-2</v>
      </c>
      <c r="F247">
        <f t="shared" si="10"/>
        <v>3.0496130474724215E-2</v>
      </c>
      <c r="H247" s="5"/>
      <c r="J247" s="5"/>
    </row>
    <row r="248" spans="1:14" x14ac:dyDescent="0.35">
      <c r="A248" t="s">
        <v>92</v>
      </c>
      <c r="B248" s="5">
        <f t="shared" si="12"/>
        <v>1.9812656032957094</v>
      </c>
      <c r="D248" s="5">
        <f>D19+D128+D167</f>
        <v>1.9346671279694609</v>
      </c>
      <c r="E248" s="5">
        <f t="shared" si="9"/>
        <v>-4.6598475326248501E-2</v>
      </c>
      <c r="F248">
        <f t="shared" si="10"/>
        <v>4.6598475326248501E-2</v>
      </c>
      <c r="H248" s="5"/>
      <c r="J248" s="5"/>
    </row>
    <row r="249" spans="1:14" x14ac:dyDescent="0.35">
      <c r="A249" t="s">
        <v>93</v>
      </c>
      <c r="B249" s="5">
        <f t="shared" si="12"/>
        <v>1.9812656032957094</v>
      </c>
      <c r="D249" s="5">
        <f>O$184+O$206+D122</f>
        <v>2.0117617337704337</v>
      </c>
      <c r="E249" s="5">
        <f t="shared" si="9"/>
        <v>3.0496130474724215E-2</v>
      </c>
      <c r="F249">
        <f t="shared" si="10"/>
        <v>3.0496130474724215E-2</v>
      </c>
      <c r="H249" s="5"/>
      <c r="J249" s="5"/>
    </row>
    <row r="250" spans="1:14" x14ac:dyDescent="0.35">
      <c r="A250" t="s">
        <v>94</v>
      </c>
      <c r="B250" s="5">
        <f t="shared" si="12"/>
        <v>1.9812656032957094</v>
      </c>
      <c r="D250" s="5">
        <f>O$184+O$206+D116</f>
        <v>2.0117617337704337</v>
      </c>
      <c r="E250" s="5">
        <f t="shared" si="9"/>
        <v>3.0496130474724215E-2</v>
      </c>
      <c r="F250">
        <f t="shared" si="10"/>
        <v>3.0496130474724215E-2</v>
      </c>
      <c r="H250" s="5"/>
      <c r="J250" s="5"/>
    </row>
    <row r="251" spans="1:14" x14ac:dyDescent="0.35">
      <c r="A251" t="s">
        <v>95</v>
      </c>
      <c r="B251" s="5">
        <f t="shared" si="12"/>
        <v>1.9812656032957094</v>
      </c>
      <c r="D251" s="5">
        <f>D23+D146+D168</f>
        <v>1.9346671279694609</v>
      </c>
      <c r="E251" s="5">
        <f t="shared" si="9"/>
        <v>-4.6598475326248501E-2</v>
      </c>
      <c r="F251">
        <f t="shared" si="10"/>
        <v>4.6598475326248501E-2</v>
      </c>
      <c r="J251" s="5"/>
      <c r="K251" s="5"/>
    </row>
    <row r="252" spans="1:14" x14ac:dyDescent="0.35">
      <c r="A252" t="s">
        <v>96</v>
      </c>
      <c r="B252" s="5">
        <f t="shared" si="12"/>
        <v>1.9812656032957094</v>
      </c>
      <c r="D252" s="5">
        <f>O$184+O$206+D140</f>
        <v>2.0117617337704337</v>
      </c>
      <c r="E252" s="5">
        <f t="shared" si="9"/>
        <v>3.0496130474724215E-2</v>
      </c>
      <c r="F252">
        <f t="shared" si="10"/>
        <v>3.0496130474724215E-2</v>
      </c>
      <c r="G252" s="5"/>
      <c r="H252" s="5"/>
      <c r="I252" s="5"/>
      <c r="J252" s="5"/>
      <c r="K252" s="5"/>
    </row>
    <row r="253" spans="1:14" x14ac:dyDescent="0.35">
      <c r="A253" t="s">
        <v>97</v>
      </c>
      <c r="B253" s="5">
        <f t="shared" si="12"/>
        <v>1.9812656032957094</v>
      </c>
      <c r="D253" s="5">
        <f>O$184+O$206+D134</f>
        <v>2.0117617337704337</v>
      </c>
      <c r="E253" s="5">
        <f t="shared" si="9"/>
        <v>3.0496130474724215E-2</v>
      </c>
      <c r="F253">
        <f t="shared" si="10"/>
        <v>3.0496130474724215E-2</v>
      </c>
      <c r="G253" s="5">
        <f>AVERAGE(D236:D253)</f>
        <v>2.0057878020290745</v>
      </c>
      <c r="H253" s="5">
        <f>AVERAGE(E236:E253)</f>
        <v>2.4522198733364489E-2</v>
      </c>
      <c r="I253" s="5">
        <f>O219</f>
        <v>1.9812656032957094</v>
      </c>
      <c r="J253" s="5"/>
      <c r="K253" s="5"/>
    </row>
    <row r="254" spans="1:14" x14ac:dyDescent="0.35">
      <c r="A254" t="s">
        <v>98</v>
      </c>
      <c r="B254" s="5">
        <f t="shared" ref="B254:B277" si="13">O$220</f>
        <v>1.9968395340804608</v>
      </c>
      <c r="D254" s="5">
        <f>O$185+O$196+D46</f>
        <v>2.0224158649976931</v>
      </c>
      <c r="E254" s="5">
        <f t="shared" si="9"/>
        <v>2.5576330917232326E-2</v>
      </c>
      <c r="F254">
        <f t="shared" si="10"/>
        <v>2.5576330917232326E-2</v>
      </c>
      <c r="H254" s="5"/>
      <c r="J254" s="5"/>
      <c r="N254" s="3"/>
    </row>
    <row r="255" spans="1:14" x14ac:dyDescent="0.35">
      <c r="A255" t="s">
        <v>131</v>
      </c>
      <c r="B255" s="5">
        <f t="shared" si="13"/>
        <v>1.9968395340804608</v>
      </c>
      <c r="D255" s="5">
        <f>D4+D45+D52</f>
        <v>2.0530334055335344</v>
      </c>
      <c r="E255" s="5">
        <f t="shared" si="9"/>
        <v>5.6193871453073641E-2</v>
      </c>
      <c r="F255">
        <f t="shared" si="10"/>
        <v>5.6193871453073641E-2</v>
      </c>
      <c r="H255" s="5"/>
      <c r="J255" s="5"/>
      <c r="N255" s="3"/>
    </row>
    <row r="256" spans="1:14" x14ac:dyDescent="0.35">
      <c r="A256" t="s">
        <v>132</v>
      </c>
      <c r="B256" s="5">
        <f t="shared" si="13"/>
        <v>1.9968395340804608</v>
      </c>
      <c r="D256" s="5">
        <f>O$185+D51+D58</f>
        <v>2.0519586414440552</v>
      </c>
      <c r="E256" s="5">
        <f t="shared" si="9"/>
        <v>5.5119107363594377E-2</v>
      </c>
      <c r="F256">
        <f t="shared" si="10"/>
        <v>5.5119107363594377E-2</v>
      </c>
      <c r="H256" s="5"/>
      <c r="J256" s="5"/>
      <c r="N256" s="3"/>
    </row>
    <row r="257" spans="1:14" x14ac:dyDescent="0.35">
      <c r="A257" t="s">
        <v>99</v>
      </c>
      <c r="B257" s="5">
        <f t="shared" si="13"/>
        <v>1.9968395340804608</v>
      </c>
      <c r="D257" s="5">
        <f>O$185+O$197+D58</f>
        <v>1.9565845593161462</v>
      </c>
      <c r="E257" s="5">
        <f t="shared" si="9"/>
        <v>-4.0254974764314611E-2</v>
      </c>
      <c r="F257">
        <f t="shared" si="10"/>
        <v>4.0254974764314611E-2</v>
      </c>
      <c r="H257" s="5"/>
      <c r="J257" s="5"/>
      <c r="N257" s="3"/>
    </row>
    <row r="258" spans="1:14" x14ac:dyDescent="0.35">
      <c r="A258" t="s">
        <v>100</v>
      </c>
      <c r="B258" s="5">
        <f t="shared" si="13"/>
        <v>1.9968395340804608</v>
      </c>
      <c r="D258" s="5">
        <f>O$185+O$196+D64</f>
        <v>2.0224158649976931</v>
      </c>
      <c r="E258" s="5">
        <f t="shared" si="9"/>
        <v>2.5576330917232326E-2</v>
      </c>
      <c r="F258">
        <f t="shared" si="10"/>
        <v>2.5576330917232326E-2</v>
      </c>
      <c r="H258" s="5"/>
      <c r="J258" s="5"/>
      <c r="M258" t="s">
        <v>15</v>
      </c>
      <c r="N258" s="3">
        <v>1.3656698144541495</v>
      </c>
    </row>
    <row r="259" spans="1:14" x14ac:dyDescent="0.35">
      <c r="A259" t="s">
        <v>133</v>
      </c>
      <c r="B259" s="5">
        <f t="shared" si="13"/>
        <v>1.9968395340804608</v>
      </c>
      <c r="D259" s="5">
        <f>D8+D63+D70</f>
        <v>2.0530334055335344</v>
      </c>
      <c r="E259" s="5">
        <f t="shared" si="9"/>
        <v>5.6193871453073641E-2</v>
      </c>
      <c r="F259">
        <f t="shared" si="10"/>
        <v>5.6193871453073641E-2</v>
      </c>
      <c r="H259" s="5"/>
      <c r="J259" s="5"/>
      <c r="M259" t="s">
        <v>10</v>
      </c>
      <c r="N259" s="3">
        <v>2.0213151497715485</v>
      </c>
    </row>
    <row r="260" spans="1:14" x14ac:dyDescent="0.35">
      <c r="A260" t="s">
        <v>134</v>
      </c>
      <c r="B260" s="5">
        <f t="shared" si="13"/>
        <v>1.9968395340804608</v>
      </c>
      <c r="D260" s="5">
        <f>O$185+D69+D76</f>
        <v>2.0519586414440552</v>
      </c>
      <c r="E260" s="5">
        <f t="shared" si="9"/>
        <v>5.5119107363594377E-2</v>
      </c>
      <c r="F260">
        <f t="shared" si="10"/>
        <v>5.5119107363594377E-2</v>
      </c>
      <c r="H260" s="5"/>
      <c r="J260" s="5"/>
      <c r="M260" t="s">
        <v>16</v>
      </c>
      <c r="N260" s="3">
        <v>1.1097782936638751</v>
      </c>
    </row>
    <row r="261" spans="1:14" x14ac:dyDescent="0.35">
      <c r="A261" t="s">
        <v>101</v>
      </c>
      <c r="B261" s="5">
        <f t="shared" si="13"/>
        <v>1.9968395340804608</v>
      </c>
      <c r="D261" s="5">
        <f>O$185+O$197+D75</f>
        <v>2.0263823105268228</v>
      </c>
      <c r="E261" s="5">
        <f t="shared" si="9"/>
        <v>2.9542776446362051E-2</v>
      </c>
      <c r="F261">
        <f t="shared" si="10"/>
        <v>2.9542776446362051E-2</v>
      </c>
      <c r="H261" s="5"/>
      <c r="J261" s="5"/>
      <c r="M261" t="s">
        <v>11</v>
      </c>
      <c r="N261" s="3">
        <v>2.063872502084751</v>
      </c>
    </row>
    <row r="262" spans="1:14" x14ac:dyDescent="0.35">
      <c r="A262" t="s">
        <v>102</v>
      </c>
      <c r="B262" s="5">
        <f t="shared" si="13"/>
        <v>1.9968395340804608</v>
      </c>
      <c r="D262" s="5">
        <f>O$185+O$196+D82</f>
        <v>2.0224158649976931</v>
      </c>
      <c r="E262" s="5">
        <f t="shared" si="9"/>
        <v>2.5576330917232326E-2</v>
      </c>
      <c r="F262">
        <f t="shared" si="10"/>
        <v>2.5576330917232326E-2</v>
      </c>
      <c r="H262" s="5"/>
      <c r="J262" s="5"/>
      <c r="M262" t="s">
        <v>12</v>
      </c>
      <c r="N262" s="3">
        <v>2.0017640626729425</v>
      </c>
    </row>
    <row r="263" spans="1:14" x14ac:dyDescent="0.35">
      <c r="A263" t="s">
        <v>135</v>
      </c>
      <c r="B263" s="5">
        <f t="shared" si="13"/>
        <v>1.9968395340804608</v>
      </c>
      <c r="D263" s="5">
        <f>D12+D81+D88</f>
        <v>2.0530334055335344</v>
      </c>
      <c r="E263" s="5">
        <f t="shared" si="9"/>
        <v>5.6193871453073641E-2</v>
      </c>
      <c r="F263">
        <f t="shared" si="10"/>
        <v>5.6193871453073641E-2</v>
      </c>
      <c r="H263" s="5"/>
      <c r="J263" s="5"/>
      <c r="M263" t="s">
        <v>13</v>
      </c>
      <c r="N263" s="3">
        <v>1.8641303226807993</v>
      </c>
    </row>
    <row r="264" spans="1:14" x14ac:dyDescent="0.35">
      <c r="A264" t="s">
        <v>136</v>
      </c>
      <c r="B264" s="5">
        <f t="shared" si="13"/>
        <v>1.9968395340804608</v>
      </c>
      <c r="D264" s="5">
        <f>O$185+D87+D94</f>
        <v>2.0519586414440552</v>
      </c>
      <c r="E264" s="5">
        <f t="shared" si="9"/>
        <v>5.5119107363594377E-2</v>
      </c>
      <c r="F264">
        <f t="shared" si="10"/>
        <v>5.5119107363594377E-2</v>
      </c>
      <c r="H264" s="5"/>
      <c r="J264" s="5"/>
      <c r="M264" t="s">
        <v>14</v>
      </c>
      <c r="N264" s="3">
        <v>1.994167795820609</v>
      </c>
    </row>
    <row r="265" spans="1:14" x14ac:dyDescent="0.35">
      <c r="A265" t="s">
        <v>103</v>
      </c>
      <c r="B265" s="5">
        <f t="shared" si="13"/>
        <v>1.9968395340804608</v>
      </c>
      <c r="D265" s="5">
        <f>O$185+O$197+D93</f>
        <v>2.0263823105268228</v>
      </c>
      <c r="E265" s="5">
        <f t="shared" si="9"/>
        <v>2.9542776446362051E-2</v>
      </c>
      <c r="F265">
        <f t="shared" si="10"/>
        <v>2.9542776446362051E-2</v>
      </c>
      <c r="H265" s="5"/>
      <c r="J265" s="5"/>
      <c r="M265" t="s">
        <v>31</v>
      </c>
      <c r="N265" s="3">
        <v>1.9686172665887709</v>
      </c>
    </row>
    <row r="266" spans="1:14" x14ac:dyDescent="0.35">
      <c r="A266" t="s">
        <v>104</v>
      </c>
      <c r="B266" s="5">
        <f t="shared" si="13"/>
        <v>1.9968395340804608</v>
      </c>
      <c r="D266" s="5">
        <f>O$185+O$196+D100</f>
        <v>2.0224158649976931</v>
      </c>
      <c r="E266" s="5">
        <f t="shared" si="9"/>
        <v>2.5576330917232326E-2</v>
      </c>
      <c r="F266">
        <f t="shared" si="10"/>
        <v>2.5576330917232326E-2</v>
      </c>
      <c r="H266" s="5"/>
      <c r="J266" s="5"/>
    </row>
    <row r="267" spans="1:14" x14ac:dyDescent="0.35">
      <c r="A267" t="s">
        <v>137</v>
      </c>
      <c r="B267" s="5">
        <f t="shared" si="13"/>
        <v>1.9968395340804608</v>
      </c>
      <c r="D267" s="5">
        <f>D16+D99+D106</f>
        <v>2.0530334055335344</v>
      </c>
      <c r="E267" s="5">
        <f t="shared" si="9"/>
        <v>5.6193871453073641E-2</v>
      </c>
      <c r="F267">
        <f t="shared" si="10"/>
        <v>5.6193871453073641E-2</v>
      </c>
      <c r="H267" s="5"/>
      <c r="J267" s="5"/>
      <c r="N267" s="3"/>
    </row>
    <row r="268" spans="1:14" x14ac:dyDescent="0.35">
      <c r="A268" t="s">
        <v>138</v>
      </c>
      <c r="B268" s="5">
        <f t="shared" si="13"/>
        <v>1.9968395340804608</v>
      </c>
      <c r="D268" s="5">
        <f>O$185+D105+D112</f>
        <v>2.0519586414440552</v>
      </c>
      <c r="E268" s="5">
        <f t="shared" si="9"/>
        <v>5.5119107363594377E-2</v>
      </c>
      <c r="F268">
        <f t="shared" si="10"/>
        <v>5.5119107363594377E-2</v>
      </c>
      <c r="H268" s="5"/>
      <c r="J268" s="5"/>
      <c r="N268" s="3"/>
    </row>
    <row r="269" spans="1:14" x14ac:dyDescent="0.35">
      <c r="A269" t="s">
        <v>105</v>
      </c>
      <c r="B269" s="5">
        <f t="shared" si="13"/>
        <v>1.9968395340804608</v>
      </c>
      <c r="D269" s="5">
        <f>O$185+O$197+D111</f>
        <v>2.0263823105268228</v>
      </c>
      <c r="E269" s="5">
        <f t="shared" si="9"/>
        <v>2.9542776446362051E-2</v>
      </c>
      <c r="F269">
        <f t="shared" si="10"/>
        <v>2.9542776446362051E-2</v>
      </c>
      <c r="H269" s="5"/>
      <c r="J269" s="5"/>
      <c r="N269" s="3"/>
    </row>
    <row r="270" spans="1:14" x14ac:dyDescent="0.35">
      <c r="A270" t="s">
        <v>106</v>
      </c>
      <c r="B270" s="5">
        <f t="shared" si="13"/>
        <v>1.9968395340804608</v>
      </c>
      <c r="D270" s="5">
        <f>O$185+O$196+D118</f>
        <v>2.0224158649976931</v>
      </c>
      <c r="E270" s="5">
        <f t="shared" si="9"/>
        <v>2.5576330917232326E-2</v>
      </c>
      <c r="F270">
        <f t="shared" si="10"/>
        <v>2.5576330917232326E-2</v>
      </c>
      <c r="H270" s="5"/>
      <c r="J270" s="5"/>
    </row>
    <row r="271" spans="1:14" x14ac:dyDescent="0.35">
      <c r="A271" t="s">
        <v>139</v>
      </c>
      <c r="B271" s="5">
        <f t="shared" si="13"/>
        <v>1.9968395340804608</v>
      </c>
      <c r="D271" s="5">
        <f>D20+D117+D124</f>
        <v>2.0530334055335344</v>
      </c>
      <c r="E271" s="5">
        <f t="shared" si="9"/>
        <v>5.6193871453073641E-2</v>
      </c>
      <c r="F271">
        <f t="shared" si="10"/>
        <v>5.6193871453073641E-2</v>
      </c>
      <c r="H271" s="5"/>
      <c r="J271" s="5"/>
      <c r="N271" s="3"/>
    </row>
    <row r="272" spans="1:14" x14ac:dyDescent="0.35">
      <c r="A272" t="s">
        <v>140</v>
      </c>
      <c r="B272" s="5">
        <f t="shared" si="13"/>
        <v>1.9968395340804608</v>
      </c>
      <c r="D272" s="5">
        <f>O$185+D123+D130</f>
        <v>2.0519586414440552</v>
      </c>
      <c r="E272" s="5">
        <f t="shared" si="9"/>
        <v>5.5119107363594377E-2</v>
      </c>
      <c r="F272">
        <f t="shared" si="10"/>
        <v>5.5119107363594377E-2</v>
      </c>
      <c r="H272" s="5"/>
      <c r="J272" s="5"/>
      <c r="N272" s="3"/>
    </row>
    <row r="273" spans="1:14" x14ac:dyDescent="0.35">
      <c r="A273" t="s">
        <v>107</v>
      </c>
      <c r="B273" s="5">
        <f t="shared" si="13"/>
        <v>1.9968395340804608</v>
      </c>
      <c r="D273" s="5">
        <f>O$185+O$197+D129</f>
        <v>2.0263823105268228</v>
      </c>
      <c r="E273" s="5">
        <f t="shared" si="9"/>
        <v>2.9542776446362051E-2</v>
      </c>
      <c r="F273">
        <f t="shared" si="10"/>
        <v>2.9542776446362051E-2</v>
      </c>
      <c r="H273" s="5"/>
      <c r="J273" s="5"/>
      <c r="N273" s="3"/>
    </row>
    <row r="274" spans="1:14" x14ac:dyDescent="0.35">
      <c r="A274" t="s">
        <v>108</v>
      </c>
      <c r="B274" s="5">
        <f t="shared" si="13"/>
        <v>1.9968395340804608</v>
      </c>
      <c r="D274" s="5">
        <f>O$185+O$196+D136</f>
        <v>2.0224158649976931</v>
      </c>
      <c r="E274" s="5">
        <f t="shared" si="9"/>
        <v>2.5576330917232326E-2</v>
      </c>
      <c r="F274">
        <f t="shared" si="10"/>
        <v>2.5576330917232326E-2</v>
      </c>
      <c r="J274" s="5"/>
      <c r="K274" s="5"/>
    </row>
    <row r="275" spans="1:14" x14ac:dyDescent="0.35">
      <c r="A275" t="s">
        <v>141</v>
      </c>
      <c r="B275" s="5">
        <f t="shared" si="13"/>
        <v>1.9968395340804608</v>
      </c>
      <c r="D275" s="5">
        <f>D24+D135+D142</f>
        <v>2.0530334055335344</v>
      </c>
      <c r="E275" s="5">
        <f t="shared" si="9"/>
        <v>5.6193871453073641E-2</v>
      </c>
      <c r="F275">
        <f t="shared" si="10"/>
        <v>5.6193871453073641E-2</v>
      </c>
      <c r="G275" s="5"/>
      <c r="H275" s="5"/>
      <c r="I275" s="5"/>
      <c r="J275" s="5"/>
      <c r="K275" s="5"/>
      <c r="N275" s="3"/>
    </row>
    <row r="276" spans="1:14" x14ac:dyDescent="0.35">
      <c r="A276" t="s">
        <v>142</v>
      </c>
      <c r="B276" s="5">
        <f t="shared" si="13"/>
        <v>1.9968395340804608</v>
      </c>
      <c r="D276" s="5">
        <f>O$185+D141+D148</f>
        <v>2.0519586414440552</v>
      </c>
      <c r="E276" s="5">
        <f t="shared" si="9"/>
        <v>5.5119107363594377E-2</v>
      </c>
      <c r="F276">
        <f t="shared" si="10"/>
        <v>5.5119107363594377E-2</v>
      </c>
      <c r="G276" s="5"/>
      <c r="H276" s="5"/>
      <c r="I276" s="5"/>
      <c r="J276" s="5"/>
      <c r="K276" s="5"/>
      <c r="N276" s="3"/>
    </row>
    <row r="277" spans="1:14" x14ac:dyDescent="0.35">
      <c r="A277" t="s">
        <v>109</v>
      </c>
      <c r="B277" s="5">
        <f t="shared" si="13"/>
        <v>1.9968395340804608</v>
      </c>
      <c r="D277" s="5">
        <f>O$185+O$197+D147</f>
        <v>2.0263823105268228</v>
      </c>
      <c r="E277" s="5">
        <f t="shared" si="9"/>
        <v>2.9542776446362051E-2</v>
      </c>
      <c r="F277">
        <f t="shared" si="10"/>
        <v>2.9542776446362051E-2</v>
      </c>
      <c r="G277" s="5">
        <f>AVERAGE(D254:D277)</f>
        <v>2.0355393159917474</v>
      </c>
      <c r="H277" s="5">
        <f>AVERAGE(E254:E274)</f>
        <v>3.7520905267041313E-2</v>
      </c>
      <c r="I277" s="5">
        <f>O220</f>
        <v>1.9968395340804608</v>
      </c>
      <c r="J277" s="5"/>
      <c r="K277" s="5"/>
      <c r="N277" s="3"/>
    </row>
    <row r="278" spans="1:14" x14ac:dyDescent="0.35">
      <c r="A278" t="s">
        <v>110</v>
      </c>
      <c r="B278" s="5">
        <f t="shared" ref="B278:B301" si="14">O$221</f>
        <v>1.9772647491723192</v>
      </c>
      <c r="D278" s="5">
        <f>O$189+O$199+D47</f>
        <v>2.0072923361661412</v>
      </c>
      <c r="E278" s="5">
        <f t="shared" si="9"/>
        <v>3.002758699382202E-2</v>
      </c>
      <c r="F278">
        <f t="shared" si="10"/>
        <v>3.002758699382202E-2</v>
      </c>
      <c r="H278" s="5"/>
      <c r="J278" s="5"/>
    </row>
    <row r="279" spans="1:14" x14ac:dyDescent="0.35">
      <c r="A279" t="s">
        <v>143</v>
      </c>
      <c r="B279" s="5">
        <f t="shared" si="14"/>
        <v>1.9772647491723192</v>
      </c>
      <c r="D279" s="5">
        <f>O$189+D48+D53</f>
        <v>2.0351316045373276</v>
      </c>
      <c r="E279" s="5">
        <f t="shared" ref="E279:E301" si="15">D279-$B279</f>
        <v>5.7866855365008352E-2</v>
      </c>
      <c r="F279">
        <f t="shared" ref="F279:F301" si="16">ABS(E279)</f>
        <v>5.7866855365008352E-2</v>
      </c>
      <c r="H279" s="5"/>
      <c r="J279" s="5"/>
    </row>
    <row r="280" spans="1:14" x14ac:dyDescent="0.35">
      <c r="A280" t="s">
        <v>144</v>
      </c>
      <c r="B280" s="5">
        <f t="shared" si="14"/>
        <v>1.9772647491723192</v>
      </c>
      <c r="D280" s="5">
        <f>O$189+D54+D59</f>
        <v>2.0351316045373276</v>
      </c>
      <c r="E280" s="5">
        <f t="shared" si="15"/>
        <v>5.7866855365008352E-2</v>
      </c>
      <c r="F280">
        <f t="shared" si="16"/>
        <v>5.7866855365008352E-2</v>
      </c>
      <c r="H280" s="5"/>
      <c r="J280" s="5"/>
    </row>
    <row r="281" spans="1:14" x14ac:dyDescent="0.35">
      <c r="A281" t="s">
        <v>111</v>
      </c>
      <c r="B281" s="5">
        <f t="shared" si="14"/>
        <v>1.9772647491723192</v>
      </c>
      <c r="D281" s="5">
        <f>O$189+O$198+D60</f>
        <v>2.0051040175435055</v>
      </c>
      <c r="E281" s="5">
        <f t="shared" si="15"/>
        <v>2.7839268371186332E-2</v>
      </c>
      <c r="F281">
        <f t="shared" si="16"/>
        <v>2.7839268371186332E-2</v>
      </c>
      <c r="H281" s="5"/>
      <c r="J281" s="5"/>
    </row>
    <row r="282" spans="1:14" x14ac:dyDescent="0.35">
      <c r="A282" t="s">
        <v>112</v>
      </c>
      <c r="B282" s="5">
        <f t="shared" si="14"/>
        <v>1.9772647491723192</v>
      </c>
      <c r="D282" s="5">
        <f>O$189+O$199+D65</f>
        <v>2.0072923361661412</v>
      </c>
      <c r="E282" s="5">
        <f t="shared" si="15"/>
        <v>3.002758699382202E-2</v>
      </c>
      <c r="F282">
        <f t="shared" si="16"/>
        <v>3.002758699382202E-2</v>
      </c>
      <c r="H282" s="5"/>
      <c r="J282" s="5"/>
    </row>
    <row r="283" spans="1:14" x14ac:dyDescent="0.35">
      <c r="A283" t="s">
        <v>145</v>
      </c>
      <c r="B283" s="5">
        <f t="shared" si="14"/>
        <v>1.9772647491723192</v>
      </c>
      <c r="D283" s="5">
        <f>O$189+D66+D71</f>
        <v>2.0351316045373276</v>
      </c>
      <c r="E283" s="5">
        <f t="shared" si="15"/>
        <v>5.7866855365008352E-2</v>
      </c>
      <c r="F283">
        <f t="shared" si="16"/>
        <v>5.7866855365008352E-2</v>
      </c>
      <c r="J283" s="5"/>
      <c r="K283" s="5"/>
    </row>
    <row r="284" spans="1:14" x14ac:dyDescent="0.35">
      <c r="A284" t="s">
        <v>146</v>
      </c>
      <c r="B284" s="5">
        <f t="shared" si="14"/>
        <v>1.9772647491723192</v>
      </c>
      <c r="D284" s="5">
        <f>O$189+D72+D77</f>
        <v>2.0351316045373276</v>
      </c>
      <c r="E284" s="5">
        <f t="shared" si="15"/>
        <v>5.7866855365008352E-2</v>
      </c>
      <c r="F284">
        <f t="shared" si="16"/>
        <v>5.7866855365008352E-2</v>
      </c>
      <c r="J284" s="5"/>
      <c r="K284" s="5"/>
      <c r="L284" s="5"/>
    </row>
    <row r="285" spans="1:14" x14ac:dyDescent="0.35">
      <c r="A285" t="s">
        <v>113</v>
      </c>
      <c r="B285" s="5">
        <f t="shared" si="14"/>
        <v>1.9772647491723192</v>
      </c>
      <c r="D285" s="5">
        <f>O$189+O$198+D78</f>
        <v>2.0051040175435055</v>
      </c>
      <c r="E285" s="5">
        <f t="shared" si="15"/>
        <v>2.7839268371186332E-2</v>
      </c>
      <c r="F285">
        <f t="shared" si="16"/>
        <v>2.7839268371186332E-2</v>
      </c>
      <c r="J285" s="5"/>
    </row>
    <row r="286" spans="1:14" x14ac:dyDescent="0.35">
      <c r="A286" t="s">
        <v>114</v>
      </c>
      <c r="B286" s="5">
        <f t="shared" si="14"/>
        <v>1.9772647491723192</v>
      </c>
      <c r="D286" s="5">
        <f>O$189+O$199+D83</f>
        <v>2.0072923361661412</v>
      </c>
      <c r="E286" s="5">
        <f t="shared" si="15"/>
        <v>3.002758699382202E-2</v>
      </c>
      <c r="F286">
        <f t="shared" si="16"/>
        <v>3.002758699382202E-2</v>
      </c>
      <c r="J286" s="5"/>
    </row>
    <row r="287" spans="1:14" x14ac:dyDescent="0.35">
      <c r="A287" t="s">
        <v>147</v>
      </c>
      <c r="B287" s="5">
        <f t="shared" si="14"/>
        <v>1.9772647491723192</v>
      </c>
      <c r="D287" s="5">
        <f>O$189+D84+D89</f>
        <v>2.0351316045373276</v>
      </c>
      <c r="E287" s="5">
        <f t="shared" si="15"/>
        <v>5.7866855365008352E-2</v>
      </c>
      <c r="F287">
        <f t="shared" si="16"/>
        <v>5.7866855365008352E-2</v>
      </c>
      <c r="J287" s="5"/>
    </row>
    <row r="288" spans="1:14" x14ac:dyDescent="0.35">
      <c r="A288" t="s">
        <v>148</v>
      </c>
      <c r="B288" s="5">
        <f t="shared" si="14"/>
        <v>1.9772647491723192</v>
      </c>
      <c r="D288" s="5">
        <f>O$189+D90+D95</f>
        <v>2.0351316045373276</v>
      </c>
      <c r="E288" s="5">
        <f t="shared" si="15"/>
        <v>5.7866855365008352E-2</v>
      </c>
      <c r="F288">
        <f t="shared" si="16"/>
        <v>5.7866855365008352E-2</v>
      </c>
      <c r="J288" s="5"/>
    </row>
    <row r="289" spans="1:10" x14ac:dyDescent="0.35">
      <c r="A289" t="s">
        <v>115</v>
      </c>
      <c r="B289" s="5">
        <f t="shared" si="14"/>
        <v>1.9772647491723192</v>
      </c>
      <c r="D289" s="5">
        <f>O$189+O$198+D96</f>
        <v>2.0051040175435055</v>
      </c>
      <c r="E289" s="5">
        <f t="shared" si="15"/>
        <v>2.7839268371186332E-2</v>
      </c>
      <c r="F289">
        <f t="shared" si="16"/>
        <v>2.7839268371186332E-2</v>
      </c>
      <c r="J289" s="5"/>
    </row>
    <row r="290" spans="1:10" x14ac:dyDescent="0.35">
      <c r="A290" t="s">
        <v>116</v>
      </c>
      <c r="B290" s="5">
        <f t="shared" si="14"/>
        <v>1.9772647491723192</v>
      </c>
      <c r="D290" s="5">
        <f>O$189+O$199+D101</f>
        <v>2.0072923361661412</v>
      </c>
      <c r="E290" s="5">
        <f t="shared" si="15"/>
        <v>3.002758699382202E-2</v>
      </c>
      <c r="F290">
        <f t="shared" si="16"/>
        <v>3.002758699382202E-2</v>
      </c>
      <c r="J290" s="5"/>
    </row>
    <row r="291" spans="1:10" x14ac:dyDescent="0.35">
      <c r="A291" t="s">
        <v>149</v>
      </c>
      <c r="B291" s="5">
        <f t="shared" si="14"/>
        <v>1.9772647491723192</v>
      </c>
      <c r="D291" s="5">
        <f>O$189+D102+D107</f>
        <v>2.0351316045373276</v>
      </c>
      <c r="E291" s="5">
        <f t="shared" si="15"/>
        <v>5.7866855365008352E-2</v>
      </c>
      <c r="F291">
        <f t="shared" si="16"/>
        <v>5.7866855365008352E-2</v>
      </c>
      <c r="J291" s="5"/>
    </row>
    <row r="292" spans="1:10" x14ac:dyDescent="0.35">
      <c r="A292" t="s">
        <v>150</v>
      </c>
      <c r="B292" s="5">
        <f t="shared" si="14"/>
        <v>1.9772647491723192</v>
      </c>
      <c r="D292" s="5">
        <f>O$189+D108+D113</f>
        <v>2.0351316045373276</v>
      </c>
      <c r="E292" s="5">
        <f t="shared" si="15"/>
        <v>5.7866855365008352E-2</v>
      </c>
      <c r="F292">
        <f t="shared" si="16"/>
        <v>5.7866855365008352E-2</v>
      </c>
      <c r="J292" s="5"/>
    </row>
    <row r="293" spans="1:10" x14ac:dyDescent="0.35">
      <c r="A293" t="s">
        <v>117</v>
      </c>
      <c r="B293" s="5">
        <f t="shared" si="14"/>
        <v>1.9772647491723192</v>
      </c>
      <c r="D293" s="5">
        <f>O$189+O$198+D114</f>
        <v>2.0051040175435055</v>
      </c>
      <c r="E293" s="5">
        <f t="shared" si="15"/>
        <v>2.7839268371186332E-2</v>
      </c>
      <c r="F293">
        <f t="shared" si="16"/>
        <v>2.7839268371186332E-2</v>
      </c>
      <c r="J293" s="5"/>
    </row>
    <row r="294" spans="1:10" x14ac:dyDescent="0.35">
      <c r="A294" t="s">
        <v>118</v>
      </c>
      <c r="B294" s="5">
        <f t="shared" si="14"/>
        <v>1.9772647491723192</v>
      </c>
      <c r="D294" s="5">
        <f>O$189+O$199+D119</f>
        <v>2.0072923361661412</v>
      </c>
      <c r="E294" s="5">
        <f t="shared" si="15"/>
        <v>3.002758699382202E-2</v>
      </c>
      <c r="F294">
        <f t="shared" si="16"/>
        <v>3.002758699382202E-2</v>
      </c>
      <c r="J294" s="5"/>
    </row>
    <row r="295" spans="1:10" x14ac:dyDescent="0.35">
      <c r="A295" t="s">
        <v>151</v>
      </c>
      <c r="B295" s="5">
        <f t="shared" si="14"/>
        <v>1.9772647491723192</v>
      </c>
      <c r="D295" s="5">
        <f>O$189+D120+D125</f>
        <v>2.0351316045373276</v>
      </c>
      <c r="E295" s="5">
        <f t="shared" si="15"/>
        <v>5.7866855365008352E-2</v>
      </c>
      <c r="F295">
        <f t="shared" si="16"/>
        <v>5.7866855365008352E-2</v>
      </c>
      <c r="J295" s="5"/>
    </row>
    <row r="296" spans="1:10" x14ac:dyDescent="0.35">
      <c r="A296" t="s">
        <v>152</v>
      </c>
      <c r="B296" s="5">
        <f t="shared" si="14"/>
        <v>1.9772647491723192</v>
      </c>
      <c r="D296" s="5">
        <f>O$189+D126+D131</f>
        <v>2.0351316045373276</v>
      </c>
      <c r="E296" s="5">
        <f t="shared" si="15"/>
        <v>5.7866855365008352E-2</v>
      </c>
      <c r="F296">
        <f t="shared" si="16"/>
        <v>5.7866855365008352E-2</v>
      </c>
      <c r="J296" s="5"/>
    </row>
    <row r="297" spans="1:10" x14ac:dyDescent="0.35">
      <c r="A297" t="s">
        <v>119</v>
      </c>
      <c r="B297" s="5">
        <f t="shared" si="14"/>
        <v>1.9772647491723192</v>
      </c>
      <c r="D297" s="5">
        <f>O$189+O$198+D132</f>
        <v>2.0051040175435055</v>
      </c>
      <c r="E297" s="5">
        <f t="shared" si="15"/>
        <v>2.7839268371186332E-2</v>
      </c>
      <c r="F297">
        <f t="shared" si="16"/>
        <v>2.7839268371186332E-2</v>
      </c>
      <c r="J297" s="5"/>
    </row>
    <row r="298" spans="1:10" x14ac:dyDescent="0.35">
      <c r="A298" t="s">
        <v>120</v>
      </c>
      <c r="B298" s="5">
        <f t="shared" si="14"/>
        <v>1.9772647491723192</v>
      </c>
      <c r="D298" s="5">
        <f>O$189+O$199+D137</f>
        <v>2.0072923361661412</v>
      </c>
      <c r="E298" s="5">
        <f t="shared" si="15"/>
        <v>3.002758699382202E-2</v>
      </c>
      <c r="F298">
        <f t="shared" si="16"/>
        <v>3.002758699382202E-2</v>
      </c>
      <c r="J298" s="5"/>
    </row>
    <row r="299" spans="1:10" x14ac:dyDescent="0.35">
      <c r="A299" t="s">
        <v>153</v>
      </c>
      <c r="B299" s="5">
        <f t="shared" si="14"/>
        <v>1.9772647491723192</v>
      </c>
      <c r="D299" s="5">
        <f>O$189+D138+D143</f>
        <v>2.0351316045373276</v>
      </c>
      <c r="E299" s="5">
        <f t="shared" si="15"/>
        <v>5.7866855365008352E-2</v>
      </c>
      <c r="F299">
        <f t="shared" si="16"/>
        <v>5.7866855365008352E-2</v>
      </c>
      <c r="J299" s="5"/>
    </row>
    <row r="300" spans="1:10" x14ac:dyDescent="0.35">
      <c r="A300" t="s">
        <v>154</v>
      </c>
      <c r="B300" s="5">
        <f t="shared" si="14"/>
        <v>1.9772647491723192</v>
      </c>
      <c r="D300" s="5">
        <f>O$189+D144+D149</f>
        <v>2.0351316045373276</v>
      </c>
      <c r="E300" s="5">
        <f t="shared" si="15"/>
        <v>5.7866855365008352E-2</v>
      </c>
      <c r="F300">
        <f t="shared" si="16"/>
        <v>5.7866855365008352E-2</v>
      </c>
      <c r="J300" s="5"/>
    </row>
    <row r="301" spans="1:10" x14ac:dyDescent="0.35">
      <c r="A301" t="s">
        <v>121</v>
      </c>
      <c r="B301" s="5">
        <f t="shared" si="14"/>
        <v>1.9772647491723192</v>
      </c>
      <c r="D301" s="5">
        <f>O$189+O$198+D150</f>
        <v>2.0051040175435055</v>
      </c>
      <c r="E301" s="5">
        <f t="shared" si="15"/>
        <v>2.7839268371186332E-2</v>
      </c>
      <c r="F301">
        <f t="shared" si="16"/>
        <v>2.7839268371186332E-2</v>
      </c>
      <c r="G301" s="5">
        <f>AVERAGE(D278:D301)</f>
        <v>2.0206648906960751</v>
      </c>
      <c r="H301" s="5">
        <f>AVERAGE(E278:E301)</f>
        <v>4.3400141523756264E-2</v>
      </c>
      <c r="I301" s="5">
        <f>O221</f>
        <v>1.9772647491723192</v>
      </c>
      <c r="J301" s="5"/>
    </row>
    <row r="302" spans="1:10" x14ac:dyDescent="0.35">
      <c r="G302" s="5"/>
      <c r="H302" s="5">
        <f>SUM(H214:H301)</f>
        <v>0.40360472758051258</v>
      </c>
      <c r="I302" s="5"/>
      <c r="J302" s="5"/>
    </row>
    <row r="303" spans="1:10" x14ac:dyDescent="0.35">
      <c r="H303" s="5">
        <f>_xlfn.STDEV.P(H214:H301)</f>
        <v>0.12697651428801399</v>
      </c>
      <c r="J303" s="5"/>
    </row>
    <row r="304" spans="1:10" x14ac:dyDescent="0.35">
      <c r="J304" s="5"/>
    </row>
    <row r="305" spans="10:10" x14ac:dyDescent="0.35">
      <c r="J305" s="5"/>
    </row>
    <row r="306" spans="10:10" x14ac:dyDescent="0.35">
      <c r="J306" s="5"/>
    </row>
    <row r="307" spans="10:10" x14ac:dyDescent="0.35">
      <c r="J307" s="5"/>
    </row>
    <row r="308" spans="10:10" x14ac:dyDescent="0.35">
      <c r="J308" s="5"/>
    </row>
    <row r="309" spans="10:10" x14ac:dyDescent="0.35">
      <c r="J309" s="5"/>
    </row>
    <row r="310" spans="10:10" x14ac:dyDescent="0.35">
      <c r="J310" s="5"/>
    </row>
    <row r="311" spans="10:10" x14ac:dyDescent="0.35">
      <c r="J311" s="5"/>
    </row>
    <row r="312" spans="10:10" x14ac:dyDescent="0.35">
      <c r="J312" s="5"/>
    </row>
  </sheetData>
  <conditionalFormatting sqref="E188:E301 H214:H223 J214:J283 H225:H250 H252:H273 H275:H282 H301">
    <cfRule type="cellIs" dxfId="39" priority="9" operator="lessThan">
      <formula>-0.02</formula>
    </cfRule>
    <cfRule type="cellIs" dxfId="38" priority="10" operator="greaterThan">
      <formula>0.02</formula>
    </cfRule>
  </conditionalFormatting>
  <conditionalFormatting sqref="H187">
    <cfRule type="cellIs" dxfId="37" priority="3" operator="lessThan">
      <formula>-0.02</formula>
    </cfRule>
    <cfRule type="cellIs" dxfId="36" priority="4" operator="greaterThan">
      <formula>0.02</formula>
    </cfRule>
  </conditionalFormatting>
  <conditionalFormatting sqref="H190">
    <cfRule type="cellIs" dxfId="35" priority="1" operator="lessThan">
      <formula>-0.02</formula>
    </cfRule>
    <cfRule type="cellIs" dxfId="34" priority="2" operator="greaterThan">
      <formula>0.02</formula>
    </cfRule>
  </conditionalFormatting>
  <conditionalFormatting sqref="H208:H212">
    <cfRule type="cellIs" dxfId="33" priority="5" operator="lessThan">
      <formula>-0.02</formula>
    </cfRule>
    <cfRule type="cellIs" dxfId="32" priority="6" operator="greaterThan">
      <formula>0.02</formula>
    </cfRule>
  </conditionalFormatting>
  <conditionalFormatting sqref="J285:J312">
    <cfRule type="cellIs" dxfId="31" priority="7" operator="lessThan">
      <formula>-0.02</formula>
    </cfRule>
    <cfRule type="cellIs" dxfId="30" priority="8" operator="greaterThan">
      <formula>0.02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CCA96-DE06-4973-B0C0-E9DE3F172E8A}">
  <dimension ref="A1:R211"/>
  <sheetViews>
    <sheetView topLeftCell="A148" workbookViewId="0">
      <selection activeCell="R168" sqref="R168"/>
    </sheetView>
  </sheetViews>
  <sheetFormatPr defaultRowHeight="14.5" x14ac:dyDescent="0.35"/>
  <sheetData>
    <row r="1" spans="1:18" x14ac:dyDescent="0.35">
      <c r="J1" t="s">
        <v>35</v>
      </c>
      <c r="N1" t="s">
        <v>27</v>
      </c>
      <c r="R1" t="s">
        <v>44</v>
      </c>
    </row>
    <row r="2" spans="1:18" x14ac:dyDescent="0.35">
      <c r="A2" s="22" t="s">
        <v>0</v>
      </c>
      <c r="B2" s="22" t="s">
        <v>11</v>
      </c>
      <c r="C2" t="str">
        <f>'Forshammar-oxydravit (2)'!C1</f>
        <v>Si</v>
      </c>
      <c r="D2" s="23">
        <f>'Forshammar-oxydravit (2)'!D1</f>
        <v>0.99871547866099941</v>
      </c>
      <c r="F2">
        <f>IF(C2="Si",J2,(IF(C2="Al",N2,R2)))</f>
        <v>1.6245000000000001</v>
      </c>
      <c r="H2" s="1">
        <v>0.38900000000000001</v>
      </c>
      <c r="I2" s="1">
        <v>1.6240000000000001</v>
      </c>
      <c r="J2" s="2">
        <f>I2-(H2*LN(D2))</f>
        <v>1.6245000000000001</v>
      </c>
      <c r="L2" s="2">
        <v>0.39</v>
      </c>
      <c r="M2" s="2">
        <v>1.6339999999999999</v>
      </c>
      <c r="N2" s="2">
        <f>M2-(L2*LN(D2))</f>
        <v>1.6345012853470435</v>
      </c>
      <c r="P2" s="1">
        <v>0.35699999999999998</v>
      </c>
      <c r="Q2" s="1">
        <v>1.3720000000000001</v>
      </c>
      <c r="R2" s="2">
        <f>Q2-(P2*LN(D2))</f>
        <v>1.3724588688946016</v>
      </c>
    </row>
    <row r="3" spans="1:18" x14ac:dyDescent="0.35">
      <c r="A3" s="22" t="s">
        <v>0</v>
      </c>
      <c r="B3" s="22" t="s">
        <v>12</v>
      </c>
      <c r="D3" s="23">
        <f>'Forshammar-oxydravit (2)'!D2</f>
        <v>0.95970329941597765</v>
      </c>
      <c r="F3">
        <f>IF(C2="Si",J3,(IF(C3="Al",N3,R3)))</f>
        <v>1.64</v>
      </c>
      <c r="H3" s="1">
        <v>0.38900000000000001</v>
      </c>
      <c r="I3" s="1">
        <v>1.6240000000000001</v>
      </c>
      <c r="J3" s="2">
        <f t="shared" ref="J3:J25" si="0">I3-(H3*LN(D3))</f>
        <v>1.64</v>
      </c>
      <c r="L3" s="2">
        <v>0.39</v>
      </c>
      <c r="M3" s="2">
        <v>1.6339999999999999</v>
      </c>
      <c r="N3" s="2">
        <f t="shared" ref="N3:N25" si="1">M3-(L3*LN(D3))</f>
        <v>1.6500411311053982</v>
      </c>
      <c r="P3" s="1">
        <v>0.35699999999999998</v>
      </c>
      <c r="Q3" s="1">
        <v>1.3720000000000001</v>
      </c>
      <c r="R3" s="2">
        <f t="shared" ref="R3:R25" si="2">Q3-(P3*LN(D3))</f>
        <v>1.3866838046272494</v>
      </c>
    </row>
    <row r="4" spans="1:18" x14ac:dyDescent="0.35">
      <c r="A4" s="22" t="s">
        <v>0</v>
      </c>
      <c r="B4" s="22" t="s">
        <v>13</v>
      </c>
      <c r="D4" s="23">
        <f>'Forshammar-oxydravit (2)'!D3</f>
        <v>1.0459916814346699</v>
      </c>
      <c r="F4">
        <f>IF(C2="Si",J4,(IF(C4="Al",N4,R4)))</f>
        <v>1.6065084543928752</v>
      </c>
      <c r="H4" s="1">
        <v>0.38900000000000001</v>
      </c>
      <c r="I4" s="1">
        <v>1.6240000000000001</v>
      </c>
      <c r="J4" s="2">
        <f t="shared" si="0"/>
        <v>1.6065084543928752</v>
      </c>
      <c r="L4" s="2">
        <v>0.39</v>
      </c>
      <c r="M4" s="2">
        <v>1.6339999999999999</v>
      </c>
      <c r="N4" s="2">
        <f t="shared" si="1"/>
        <v>1.6164634889800031</v>
      </c>
      <c r="P4" s="1">
        <v>0.35699999999999998</v>
      </c>
      <c r="Q4" s="1">
        <v>1.3720000000000001</v>
      </c>
      <c r="R4" s="2">
        <f t="shared" si="2"/>
        <v>1.3559473476047723</v>
      </c>
    </row>
    <row r="5" spans="1:18" x14ac:dyDescent="0.35">
      <c r="A5" s="22" t="s">
        <v>0</v>
      </c>
      <c r="B5" s="22" t="s">
        <v>14</v>
      </c>
      <c r="D5" s="23">
        <f>'Forshammar-oxydravit (2)'!D4</f>
        <v>1.0457455511595801</v>
      </c>
      <c r="F5">
        <f>IF(C2="Si",J5,(IF(C5="Al",N5,R5)))</f>
        <v>1.6066</v>
      </c>
      <c r="H5" s="1">
        <v>0.38900000000000001</v>
      </c>
      <c r="I5" s="1">
        <v>1.6240000000000001</v>
      </c>
      <c r="J5" s="2">
        <f t="shared" si="0"/>
        <v>1.6066</v>
      </c>
      <c r="L5" s="2">
        <v>0.39</v>
      </c>
      <c r="M5" s="2">
        <v>1.6339999999999999</v>
      </c>
      <c r="N5" s="2">
        <f t="shared" si="1"/>
        <v>1.6165552699228789</v>
      </c>
      <c r="P5" s="1">
        <v>0.35699999999999998</v>
      </c>
      <c r="Q5" s="1">
        <v>1.3720000000000001</v>
      </c>
      <c r="R5" s="2">
        <f t="shared" si="2"/>
        <v>1.3560313624678664</v>
      </c>
    </row>
    <row r="6" spans="1:18" x14ac:dyDescent="0.35">
      <c r="A6" s="22" t="s">
        <v>1</v>
      </c>
      <c r="B6" s="22" t="s">
        <v>11</v>
      </c>
      <c r="C6" t="str">
        <f>'Forshammar-oxydravit (2)'!C5</f>
        <v>Si</v>
      </c>
      <c r="D6" s="23">
        <f>'Forshammar-oxydravit (2)'!D5</f>
        <v>0.99871547866099941</v>
      </c>
      <c r="F6">
        <f>IF(C$6="Si",J6,(IF(C6="Al",N6,R6)))</f>
        <v>1.6245000000000001</v>
      </c>
      <c r="H6" s="1">
        <v>0.38900000000000001</v>
      </c>
      <c r="I6" s="1">
        <v>1.6240000000000001</v>
      </c>
      <c r="J6" s="2">
        <f t="shared" si="0"/>
        <v>1.6245000000000001</v>
      </c>
      <c r="L6" s="2">
        <v>0.39</v>
      </c>
      <c r="M6" s="2">
        <v>1.6339999999999999</v>
      </c>
      <c r="N6" s="2">
        <f t="shared" si="1"/>
        <v>1.6345012853470435</v>
      </c>
      <c r="P6" s="1">
        <v>0.35699999999999998</v>
      </c>
      <c r="Q6" s="1">
        <v>1.3720000000000001</v>
      </c>
      <c r="R6" s="2">
        <f t="shared" si="2"/>
        <v>1.3724588688946016</v>
      </c>
    </row>
    <row r="7" spans="1:18" x14ac:dyDescent="0.35">
      <c r="A7" s="22" t="s">
        <v>1</v>
      </c>
      <c r="B7" s="22" t="s">
        <v>12</v>
      </c>
      <c r="D7" s="23">
        <f>'Forshammar-oxydravit (2)'!D6</f>
        <v>0.95970329941597765</v>
      </c>
      <c r="F7">
        <f>IF(C$6="Si",J7,(IF(C7="Al",N7,R7)))</f>
        <v>1.64</v>
      </c>
      <c r="H7" s="1">
        <v>0.38900000000000001</v>
      </c>
      <c r="I7" s="1">
        <v>1.6240000000000001</v>
      </c>
      <c r="J7" s="2">
        <f t="shared" si="0"/>
        <v>1.64</v>
      </c>
      <c r="L7" s="2">
        <v>0.39</v>
      </c>
      <c r="M7" s="2">
        <v>1.6339999999999999</v>
      </c>
      <c r="N7" s="2">
        <f t="shared" si="1"/>
        <v>1.6500411311053982</v>
      </c>
      <c r="P7" s="1">
        <v>0.35699999999999998</v>
      </c>
      <c r="Q7" s="1">
        <v>1.3720000000000001</v>
      </c>
      <c r="R7" s="2">
        <f t="shared" si="2"/>
        <v>1.3866838046272494</v>
      </c>
    </row>
    <row r="8" spans="1:18" x14ac:dyDescent="0.35">
      <c r="A8" s="22" t="s">
        <v>1</v>
      </c>
      <c r="B8" s="22" t="s">
        <v>13</v>
      </c>
      <c r="D8" s="23">
        <f>'Forshammar-oxydravit (2)'!D7</f>
        <v>1.0459916814346699</v>
      </c>
      <c r="F8">
        <f>IF(C$6="Si",J8,(IF(C8="Al",N8,R8)))</f>
        <v>1.6065084543928752</v>
      </c>
      <c r="H8" s="1">
        <v>0.38900000000000001</v>
      </c>
      <c r="I8" s="1">
        <v>1.6240000000000001</v>
      </c>
      <c r="J8" s="2">
        <f t="shared" si="0"/>
        <v>1.6065084543928752</v>
      </c>
      <c r="L8" s="2">
        <v>0.39</v>
      </c>
      <c r="M8" s="2">
        <v>1.6339999999999999</v>
      </c>
      <c r="N8" s="2">
        <f t="shared" si="1"/>
        <v>1.6164634889800031</v>
      </c>
      <c r="P8" s="1">
        <v>0.35699999999999998</v>
      </c>
      <c r="Q8" s="1">
        <v>1.3720000000000001</v>
      </c>
      <c r="R8" s="2">
        <f t="shared" si="2"/>
        <v>1.3559473476047723</v>
      </c>
    </row>
    <row r="9" spans="1:18" x14ac:dyDescent="0.35">
      <c r="A9" s="22" t="s">
        <v>1</v>
      </c>
      <c r="B9" s="22" t="s">
        <v>14</v>
      </c>
      <c r="D9" s="23">
        <f>'Forshammar-oxydravit (2)'!D8</f>
        <v>1.0457455511595801</v>
      </c>
      <c r="F9">
        <f>IF(C$6="Si",J9,(IF(C9="Al",N9,R9)))</f>
        <v>1.6066</v>
      </c>
      <c r="H9" s="1">
        <v>0.38900000000000001</v>
      </c>
      <c r="I9" s="1">
        <v>1.6240000000000001</v>
      </c>
      <c r="J9" s="2">
        <f t="shared" si="0"/>
        <v>1.6066</v>
      </c>
      <c r="L9" s="2">
        <v>0.39</v>
      </c>
      <c r="M9" s="2">
        <v>1.6339999999999999</v>
      </c>
      <c r="N9" s="2">
        <f t="shared" si="1"/>
        <v>1.6165552699228789</v>
      </c>
      <c r="P9" s="1">
        <v>0.35699999999999998</v>
      </c>
      <c r="Q9" s="1">
        <v>1.3720000000000001</v>
      </c>
      <c r="R9" s="2">
        <f t="shared" si="2"/>
        <v>1.3560313624678664</v>
      </c>
    </row>
    <row r="10" spans="1:18" x14ac:dyDescent="0.35">
      <c r="A10" s="22" t="s">
        <v>2</v>
      </c>
      <c r="B10" s="22" t="s">
        <v>11</v>
      </c>
      <c r="C10" t="str">
        <f>'Forshammar-oxydravit (2)'!C9</f>
        <v>Si</v>
      </c>
      <c r="D10" s="23">
        <f>'Forshammar-oxydravit (2)'!D9</f>
        <v>0.99871547866099941</v>
      </c>
      <c r="F10">
        <f>IF(C$10="Si",J10,(IF(C10="Al",N10,R10)))</f>
        <v>1.6245000000000001</v>
      </c>
      <c r="H10" s="1">
        <v>0.38900000000000001</v>
      </c>
      <c r="I10" s="1">
        <v>1.6240000000000001</v>
      </c>
      <c r="J10" s="2">
        <f t="shared" si="0"/>
        <v>1.6245000000000001</v>
      </c>
      <c r="L10" s="2">
        <v>0.39</v>
      </c>
      <c r="M10" s="2">
        <v>1.6339999999999999</v>
      </c>
      <c r="N10" s="2">
        <f t="shared" si="1"/>
        <v>1.6345012853470435</v>
      </c>
      <c r="P10" s="1">
        <v>0.35699999999999998</v>
      </c>
      <c r="Q10" s="1">
        <v>1.3720000000000001</v>
      </c>
      <c r="R10" s="2">
        <f t="shared" si="2"/>
        <v>1.3724588688946016</v>
      </c>
    </row>
    <row r="11" spans="1:18" x14ac:dyDescent="0.35">
      <c r="A11" s="22" t="s">
        <v>2</v>
      </c>
      <c r="B11" s="22" t="s">
        <v>12</v>
      </c>
      <c r="D11" s="23">
        <f>'Forshammar-oxydravit (2)'!D10</f>
        <v>0.95970329941597765</v>
      </c>
      <c r="F11">
        <f>IF(C$10="Si",J11,(IF(C11="Al",N11,R11)))</f>
        <v>1.64</v>
      </c>
      <c r="H11" s="1">
        <v>0.38900000000000001</v>
      </c>
      <c r="I11" s="1">
        <v>1.6240000000000001</v>
      </c>
      <c r="J11" s="2">
        <f t="shared" si="0"/>
        <v>1.64</v>
      </c>
      <c r="L11" s="2">
        <v>0.39</v>
      </c>
      <c r="M11" s="2">
        <v>1.6339999999999999</v>
      </c>
      <c r="N11" s="2">
        <f t="shared" si="1"/>
        <v>1.6500411311053982</v>
      </c>
      <c r="P11" s="1">
        <v>0.35699999999999998</v>
      </c>
      <c r="Q11" s="1">
        <v>1.3720000000000001</v>
      </c>
      <c r="R11" s="2">
        <f t="shared" si="2"/>
        <v>1.3866838046272494</v>
      </c>
    </row>
    <row r="12" spans="1:18" x14ac:dyDescent="0.35">
      <c r="A12" s="22" t="s">
        <v>2</v>
      </c>
      <c r="B12" s="22" t="s">
        <v>13</v>
      </c>
      <c r="D12" s="23">
        <f>'Forshammar-oxydravit (2)'!D11</f>
        <v>1.0459916814346699</v>
      </c>
      <c r="F12">
        <f>IF(C$10="Si",J12,(IF(C12="Al",N12,R12)))</f>
        <v>1.6065084543928752</v>
      </c>
      <c r="H12" s="1">
        <v>0.38900000000000001</v>
      </c>
      <c r="I12" s="1">
        <v>1.6240000000000001</v>
      </c>
      <c r="J12" s="2">
        <f t="shared" si="0"/>
        <v>1.6065084543928752</v>
      </c>
      <c r="L12" s="2">
        <v>0.39</v>
      </c>
      <c r="M12" s="2">
        <v>1.6339999999999999</v>
      </c>
      <c r="N12" s="2">
        <f t="shared" si="1"/>
        <v>1.6164634889800031</v>
      </c>
      <c r="P12" s="1">
        <v>0.35699999999999998</v>
      </c>
      <c r="Q12" s="1">
        <v>1.3720000000000001</v>
      </c>
      <c r="R12" s="2">
        <f t="shared" si="2"/>
        <v>1.3559473476047723</v>
      </c>
    </row>
    <row r="13" spans="1:18" x14ac:dyDescent="0.35">
      <c r="A13" s="22" t="s">
        <v>2</v>
      </c>
      <c r="B13" s="22" t="s">
        <v>14</v>
      </c>
      <c r="D13" s="23">
        <f>'Forshammar-oxydravit (2)'!D12</f>
        <v>1.0457455511595801</v>
      </c>
      <c r="F13">
        <f>IF(C$10="Si",J13,(IF(C13="Al",N13,R13)))</f>
        <v>1.6066</v>
      </c>
      <c r="H13" s="1">
        <v>0.38900000000000001</v>
      </c>
      <c r="I13" s="1">
        <v>1.6240000000000001</v>
      </c>
      <c r="J13" s="2">
        <f t="shared" si="0"/>
        <v>1.6066</v>
      </c>
      <c r="L13" s="2">
        <v>0.39</v>
      </c>
      <c r="M13" s="2">
        <v>1.6339999999999999</v>
      </c>
      <c r="N13" s="2">
        <f t="shared" si="1"/>
        <v>1.6165552699228789</v>
      </c>
      <c r="P13" s="1">
        <v>0.35699999999999998</v>
      </c>
      <c r="Q13" s="1">
        <v>1.3720000000000001</v>
      </c>
      <c r="R13" s="2">
        <f t="shared" si="2"/>
        <v>1.3560313624678664</v>
      </c>
    </row>
    <row r="14" spans="1:18" x14ac:dyDescent="0.35">
      <c r="A14" s="22" t="s">
        <v>3</v>
      </c>
      <c r="B14" s="22" t="s">
        <v>11</v>
      </c>
      <c r="C14" t="str">
        <f>'Forshammar-oxydravit (2)'!C13</f>
        <v>Si</v>
      </c>
      <c r="D14" s="23">
        <f>'Forshammar-oxydravit (2)'!D13</f>
        <v>0.99871547866099941</v>
      </c>
      <c r="F14">
        <f>IF(C$14="Si",J14,(IF(C14="Al",N14,R14)))</f>
        <v>1.6245000000000001</v>
      </c>
      <c r="H14" s="1">
        <v>0.38900000000000001</v>
      </c>
      <c r="I14" s="1">
        <v>1.6240000000000001</v>
      </c>
      <c r="J14" s="2">
        <f t="shared" si="0"/>
        <v>1.6245000000000001</v>
      </c>
      <c r="L14" s="2">
        <v>0.39</v>
      </c>
      <c r="M14" s="2">
        <v>1.6339999999999999</v>
      </c>
      <c r="N14" s="2">
        <f t="shared" si="1"/>
        <v>1.6345012853470435</v>
      </c>
      <c r="P14" s="1">
        <v>0.35699999999999998</v>
      </c>
      <c r="Q14" s="1">
        <v>1.3720000000000001</v>
      </c>
      <c r="R14" s="2">
        <f t="shared" si="2"/>
        <v>1.3724588688946016</v>
      </c>
    </row>
    <row r="15" spans="1:18" x14ac:dyDescent="0.35">
      <c r="A15" s="22" t="s">
        <v>3</v>
      </c>
      <c r="B15" s="22" t="s">
        <v>12</v>
      </c>
      <c r="D15" s="23">
        <f>'Forshammar-oxydravit (2)'!D14</f>
        <v>0.95970329941597765</v>
      </c>
      <c r="F15">
        <f>IF(C$14="Si",J15,(IF(C15="Al",N15,R15)))</f>
        <v>1.64</v>
      </c>
      <c r="H15" s="1">
        <v>0.38900000000000001</v>
      </c>
      <c r="I15" s="1">
        <v>1.6240000000000001</v>
      </c>
      <c r="J15" s="2">
        <f t="shared" si="0"/>
        <v>1.64</v>
      </c>
      <c r="L15" s="2">
        <v>0.39</v>
      </c>
      <c r="M15" s="2">
        <v>1.6339999999999999</v>
      </c>
      <c r="N15" s="2">
        <f t="shared" si="1"/>
        <v>1.6500411311053982</v>
      </c>
      <c r="P15" s="1">
        <v>0.35699999999999998</v>
      </c>
      <c r="Q15" s="1">
        <v>1.3720000000000001</v>
      </c>
      <c r="R15" s="2">
        <f t="shared" si="2"/>
        <v>1.3866838046272494</v>
      </c>
    </row>
    <row r="16" spans="1:18" x14ac:dyDescent="0.35">
      <c r="A16" s="22" t="s">
        <v>3</v>
      </c>
      <c r="B16" s="22" t="s">
        <v>13</v>
      </c>
      <c r="D16" s="23">
        <f>'Forshammar-oxydravit (2)'!D15</f>
        <v>1.0459916814346699</v>
      </c>
      <c r="F16">
        <f>IF(C$14="Si",J16,(IF(C16="Al",N16,R16)))</f>
        <v>1.6065084543928752</v>
      </c>
      <c r="H16" s="1">
        <v>0.38900000000000001</v>
      </c>
      <c r="I16" s="1">
        <v>1.6240000000000001</v>
      </c>
      <c r="J16" s="2">
        <f t="shared" si="0"/>
        <v>1.6065084543928752</v>
      </c>
      <c r="L16" s="2">
        <v>0.39</v>
      </c>
      <c r="M16" s="2">
        <v>1.6339999999999999</v>
      </c>
      <c r="N16" s="2">
        <f t="shared" si="1"/>
        <v>1.6164634889800031</v>
      </c>
      <c r="P16" s="1">
        <v>0.35699999999999998</v>
      </c>
      <c r="Q16" s="1">
        <v>1.3720000000000001</v>
      </c>
      <c r="R16" s="2">
        <f t="shared" si="2"/>
        <v>1.3559473476047723</v>
      </c>
    </row>
    <row r="17" spans="1:18" x14ac:dyDescent="0.35">
      <c r="A17" s="22" t="s">
        <v>3</v>
      </c>
      <c r="B17" s="22" t="s">
        <v>14</v>
      </c>
      <c r="D17" s="23">
        <f>'Forshammar-oxydravit (2)'!D16</f>
        <v>1.0457455511595801</v>
      </c>
      <c r="F17">
        <f>IF(C$14="Si",J17,(IF(C17="Al",N17,R17)))</f>
        <v>1.6066</v>
      </c>
      <c r="H17" s="1">
        <v>0.38900000000000001</v>
      </c>
      <c r="I17" s="1">
        <v>1.6240000000000001</v>
      </c>
      <c r="J17" s="2">
        <f t="shared" si="0"/>
        <v>1.6066</v>
      </c>
      <c r="L17" s="2">
        <v>0.39</v>
      </c>
      <c r="M17" s="2">
        <v>1.6339999999999999</v>
      </c>
      <c r="N17" s="2">
        <f t="shared" si="1"/>
        <v>1.6165552699228789</v>
      </c>
      <c r="P17" s="1">
        <v>0.35699999999999998</v>
      </c>
      <c r="Q17" s="1">
        <v>1.3720000000000001</v>
      </c>
      <c r="R17" s="2">
        <f t="shared" si="2"/>
        <v>1.3560313624678664</v>
      </c>
    </row>
    <row r="18" spans="1:18" x14ac:dyDescent="0.35">
      <c r="A18" s="22" t="s">
        <v>4</v>
      </c>
      <c r="B18" s="22" t="s">
        <v>11</v>
      </c>
      <c r="C18" t="str">
        <f>'Forshammar-oxydravit (2)'!C17</f>
        <v>Si</v>
      </c>
      <c r="D18" s="23">
        <f>'Forshammar-oxydravit (2)'!D17</f>
        <v>0.99871547866099941</v>
      </c>
      <c r="F18">
        <f>IF(C$18="Si",J18,(IF(C18="Al",N18,R18)))</f>
        <v>1.6245000000000001</v>
      </c>
      <c r="H18" s="1">
        <v>0.38900000000000001</v>
      </c>
      <c r="I18" s="1">
        <v>1.6240000000000001</v>
      </c>
      <c r="J18" s="2">
        <f t="shared" si="0"/>
        <v>1.6245000000000001</v>
      </c>
      <c r="L18" s="2">
        <v>0.39</v>
      </c>
      <c r="M18" s="2">
        <v>1.6339999999999999</v>
      </c>
      <c r="N18" s="2">
        <f t="shared" si="1"/>
        <v>1.6345012853470435</v>
      </c>
      <c r="P18" s="1">
        <v>0.35699999999999998</v>
      </c>
      <c r="Q18" s="1">
        <v>1.3720000000000001</v>
      </c>
      <c r="R18" s="2">
        <f t="shared" si="2"/>
        <v>1.3724588688946016</v>
      </c>
    </row>
    <row r="19" spans="1:18" x14ac:dyDescent="0.35">
      <c r="A19" s="22" t="s">
        <v>4</v>
      </c>
      <c r="B19" s="22" t="s">
        <v>12</v>
      </c>
      <c r="D19" s="23">
        <f>'Forshammar-oxydravit (2)'!D18</f>
        <v>0.95970329941597765</v>
      </c>
      <c r="F19">
        <f>IF(C$18="Si",J19,(IF(C19="Al",N19,R19)))</f>
        <v>1.64</v>
      </c>
      <c r="H19" s="1">
        <v>0.38900000000000001</v>
      </c>
      <c r="I19" s="1">
        <v>1.6240000000000001</v>
      </c>
      <c r="J19" s="2">
        <f t="shared" si="0"/>
        <v>1.64</v>
      </c>
      <c r="L19" s="2">
        <v>0.39</v>
      </c>
      <c r="M19" s="2">
        <v>1.6339999999999999</v>
      </c>
      <c r="N19" s="2">
        <f t="shared" si="1"/>
        <v>1.6500411311053982</v>
      </c>
      <c r="P19" s="1">
        <v>0.35699999999999998</v>
      </c>
      <c r="Q19" s="1">
        <v>1.3720000000000001</v>
      </c>
      <c r="R19" s="2">
        <f t="shared" si="2"/>
        <v>1.3866838046272494</v>
      </c>
    </row>
    <row r="20" spans="1:18" x14ac:dyDescent="0.35">
      <c r="A20" s="22" t="s">
        <v>4</v>
      </c>
      <c r="B20" s="22" t="s">
        <v>13</v>
      </c>
      <c r="D20" s="23">
        <f>'Forshammar-oxydravit (2)'!D19</f>
        <v>1.0459916814346699</v>
      </c>
      <c r="F20">
        <f>IF(C$18="Si",J20,(IF(C20="Al",N20,R20)))</f>
        <v>1.6065084543928752</v>
      </c>
      <c r="H20" s="1">
        <v>0.38900000000000001</v>
      </c>
      <c r="I20" s="1">
        <v>1.6240000000000001</v>
      </c>
      <c r="J20" s="2">
        <f t="shared" si="0"/>
        <v>1.6065084543928752</v>
      </c>
      <c r="L20" s="2">
        <v>0.39</v>
      </c>
      <c r="M20" s="2">
        <v>1.6339999999999999</v>
      </c>
      <c r="N20" s="2">
        <f t="shared" si="1"/>
        <v>1.6164634889800031</v>
      </c>
      <c r="P20" s="1">
        <v>0.35699999999999998</v>
      </c>
      <c r="Q20" s="1">
        <v>1.3720000000000001</v>
      </c>
      <c r="R20" s="2">
        <f t="shared" si="2"/>
        <v>1.3559473476047723</v>
      </c>
    </row>
    <row r="21" spans="1:18" x14ac:dyDescent="0.35">
      <c r="A21" s="22" t="s">
        <v>4</v>
      </c>
      <c r="B21" s="22" t="s">
        <v>14</v>
      </c>
      <c r="D21" s="23">
        <f>'Forshammar-oxydravit (2)'!D20</f>
        <v>1.0457455511595801</v>
      </c>
      <c r="F21">
        <f>IF(C$18="Si",J21,(IF(C21="Al",N21,R21)))</f>
        <v>1.6066</v>
      </c>
      <c r="H21" s="1">
        <v>0.38900000000000001</v>
      </c>
      <c r="I21" s="1">
        <v>1.6240000000000001</v>
      </c>
      <c r="J21" s="2">
        <f t="shared" si="0"/>
        <v>1.6066</v>
      </c>
      <c r="L21" s="2">
        <v>0.39</v>
      </c>
      <c r="M21" s="2">
        <v>1.6339999999999999</v>
      </c>
      <c r="N21" s="2">
        <f t="shared" si="1"/>
        <v>1.6165552699228789</v>
      </c>
      <c r="P21" s="1">
        <v>0.35699999999999998</v>
      </c>
      <c r="Q21" s="1">
        <v>1.3720000000000001</v>
      </c>
      <c r="R21" s="2">
        <f t="shared" si="2"/>
        <v>1.3560313624678664</v>
      </c>
    </row>
    <row r="22" spans="1:18" x14ac:dyDescent="0.35">
      <c r="A22" s="22" t="s">
        <v>5</v>
      </c>
      <c r="B22" s="22" t="s">
        <v>11</v>
      </c>
      <c r="C22" t="str">
        <f>'Forshammar-oxydravit (2)'!C21</f>
        <v>Si</v>
      </c>
      <c r="D22" s="23">
        <f>'Forshammar-oxydravit (2)'!D21</f>
        <v>0.99871547866099941</v>
      </c>
      <c r="F22">
        <f>IF(C$22="Si",J22,(IF(C22="Al",N22,R22)))</f>
        <v>1.6245000000000001</v>
      </c>
      <c r="H22" s="1">
        <v>0.38900000000000001</v>
      </c>
      <c r="I22" s="1">
        <v>1.6240000000000001</v>
      </c>
      <c r="J22" s="2">
        <f t="shared" si="0"/>
        <v>1.6245000000000001</v>
      </c>
      <c r="L22" s="2">
        <v>0.39</v>
      </c>
      <c r="M22" s="2">
        <v>1.6339999999999999</v>
      </c>
      <c r="N22" s="2">
        <f t="shared" si="1"/>
        <v>1.6345012853470435</v>
      </c>
      <c r="P22" s="1">
        <v>0.35699999999999998</v>
      </c>
      <c r="Q22" s="1">
        <v>1.3720000000000001</v>
      </c>
      <c r="R22" s="2">
        <f t="shared" si="2"/>
        <v>1.3724588688946016</v>
      </c>
    </row>
    <row r="23" spans="1:18" x14ac:dyDescent="0.35">
      <c r="A23" s="22" t="s">
        <v>5</v>
      </c>
      <c r="B23" s="22" t="s">
        <v>12</v>
      </c>
      <c r="D23" s="23">
        <f>'Forshammar-oxydravit (2)'!D22</f>
        <v>0.95970329941597765</v>
      </c>
      <c r="F23">
        <f>IF(C$22="Si",J23,(IF(C23="Al",N23,R23)))</f>
        <v>1.64</v>
      </c>
      <c r="H23" s="1">
        <v>0.38900000000000001</v>
      </c>
      <c r="I23" s="1">
        <v>1.6240000000000001</v>
      </c>
      <c r="J23" s="2">
        <f t="shared" si="0"/>
        <v>1.64</v>
      </c>
      <c r="L23" s="2">
        <v>0.39</v>
      </c>
      <c r="M23" s="2">
        <v>1.6339999999999999</v>
      </c>
      <c r="N23" s="2">
        <f t="shared" si="1"/>
        <v>1.6500411311053982</v>
      </c>
      <c r="P23" s="1">
        <v>0.35699999999999998</v>
      </c>
      <c r="Q23" s="1">
        <v>1.3720000000000001</v>
      </c>
      <c r="R23" s="2">
        <f t="shared" si="2"/>
        <v>1.3866838046272494</v>
      </c>
    </row>
    <row r="24" spans="1:18" x14ac:dyDescent="0.35">
      <c r="A24" s="22" t="s">
        <v>5</v>
      </c>
      <c r="B24" s="22" t="s">
        <v>13</v>
      </c>
      <c r="D24" s="23">
        <f>'Forshammar-oxydravit (2)'!D23</f>
        <v>1.0459916814346699</v>
      </c>
      <c r="F24">
        <f>IF(C$22="Si",J24,(IF(C24="Al",N24,R24)))</f>
        <v>1.6065084543928752</v>
      </c>
      <c r="H24" s="1">
        <v>0.38900000000000001</v>
      </c>
      <c r="I24" s="1">
        <v>1.6240000000000001</v>
      </c>
      <c r="J24" s="2">
        <f t="shared" si="0"/>
        <v>1.6065084543928752</v>
      </c>
      <c r="L24" s="2">
        <v>0.39</v>
      </c>
      <c r="M24" s="2">
        <v>1.6339999999999999</v>
      </c>
      <c r="N24" s="2">
        <f t="shared" si="1"/>
        <v>1.6164634889800031</v>
      </c>
      <c r="P24" s="1">
        <v>0.35699999999999998</v>
      </c>
      <c r="Q24" s="1">
        <v>1.3720000000000001</v>
      </c>
      <c r="R24" s="2">
        <f t="shared" si="2"/>
        <v>1.3559473476047723</v>
      </c>
    </row>
    <row r="25" spans="1:18" x14ac:dyDescent="0.35">
      <c r="A25" s="22" t="s">
        <v>5</v>
      </c>
      <c r="B25" s="22" t="s">
        <v>14</v>
      </c>
      <c r="D25" s="23">
        <f>'Forshammar-oxydravit (2)'!D24</f>
        <v>1.0457455511595801</v>
      </c>
      <c r="F25">
        <f>IF(C$22="Si",J25,(IF(C25="Al",N25,R25)))</f>
        <v>1.6066</v>
      </c>
      <c r="H25" s="1">
        <v>0.38900000000000001</v>
      </c>
      <c r="I25" s="1">
        <v>1.6240000000000001</v>
      </c>
      <c r="J25" s="2">
        <f t="shared" si="0"/>
        <v>1.6066</v>
      </c>
      <c r="L25" s="2">
        <v>0.39</v>
      </c>
      <c r="M25" s="2">
        <v>1.6339999999999999</v>
      </c>
      <c r="N25" s="2">
        <f t="shared" si="1"/>
        <v>1.6165552699228789</v>
      </c>
      <c r="P25" s="1">
        <v>0.35699999999999998</v>
      </c>
      <c r="Q25" s="1">
        <v>1.3720000000000001</v>
      </c>
      <c r="R25" s="2">
        <f t="shared" si="2"/>
        <v>1.3560313624678664</v>
      </c>
    </row>
    <row r="26" spans="1:18" x14ac:dyDescent="0.35">
      <c r="A26" s="22"/>
      <c r="B26" s="22"/>
      <c r="D26" s="23"/>
      <c r="J26" t="s">
        <v>44</v>
      </c>
    </row>
    <row r="27" spans="1:18" x14ac:dyDescent="0.35">
      <c r="A27" s="1" t="s">
        <v>30</v>
      </c>
      <c r="B27" s="1" t="s">
        <v>10</v>
      </c>
      <c r="C27" t="str">
        <f>'Forshammar-oxydravit (2)'!C25</f>
        <v>B</v>
      </c>
      <c r="D27" s="23">
        <f>'Forshammar-oxydravit (2)'!D25</f>
        <v>1.0199487502095992</v>
      </c>
      <c r="F27">
        <f>J27</f>
        <v>1.3649483999325513</v>
      </c>
      <c r="H27" s="1">
        <v>0.35699999999999998</v>
      </c>
      <c r="I27" s="1">
        <v>1.3720000000000001</v>
      </c>
      <c r="J27" s="2">
        <f>I27-(H27*LN(D27))</f>
        <v>1.3649483999325513</v>
      </c>
    </row>
    <row r="28" spans="1:18" x14ac:dyDescent="0.35">
      <c r="A28" s="1" t="s">
        <v>30</v>
      </c>
      <c r="B28" s="1" t="s">
        <v>31</v>
      </c>
      <c r="D28" s="23">
        <f>'Forshammar-oxydravit (2)'!D26</f>
        <v>0.97866231206463161</v>
      </c>
      <c r="F28">
        <f t="shared" ref="F28:F44" si="3">J28</f>
        <v>1.3796999999999999</v>
      </c>
      <c r="H28" s="1">
        <v>0.35699999999999998</v>
      </c>
      <c r="I28" s="1">
        <v>1.3720000000000001</v>
      </c>
      <c r="J28" s="2">
        <f t="shared" ref="J28:J44" si="4">I28-(H28*LN(D28))</f>
        <v>1.3796999999999999</v>
      </c>
    </row>
    <row r="29" spans="1:18" x14ac:dyDescent="0.35">
      <c r="A29" s="1" t="s">
        <v>30</v>
      </c>
      <c r="B29" s="1" t="s">
        <v>31</v>
      </c>
      <c r="D29" s="23">
        <f>'Forshammar-oxydravit (2)'!D27</f>
        <v>0.97866231206463161</v>
      </c>
      <c r="F29">
        <f t="shared" si="3"/>
        <v>1.3796999999999999</v>
      </c>
      <c r="H29" s="1">
        <v>0.35699999999999998</v>
      </c>
      <c r="I29" s="1">
        <v>1.3720000000000001</v>
      </c>
      <c r="J29" s="2">
        <f t="shared" si="4"/>
        <v>1.3796999999999999</v>
      </c>
    </row>
    <row r="30" spans="1:18" x14ac:dyDescent="0.35">
      <c r="A30" s="1" t="s">
        <v>47</v>
      </c>
      <c r="B30" s="1" t="s">
        <v>10</v>
      </c>
      <c r="C30" t="str">
        <f>'Forshammar-oxydravit (2)'!C28</f>
        <v>B</v>
      </c>
      <c r="D30" s="23">
        <f>'Forshammar-oxydravit (2)'!D28</f>
        <v>1.0199487502095992</v>
      </c>
      <c r="F30">
        <f t="shared" si="3"/>
        <v>1.3649483999325513</v>
      </c>
      <c r="H30" s="1">
        <v>0.35699999999999998</v>
      </c>
      <c r="I30" s="1">
        <v>1.3720000000000001</v>
      </c>
      <c r="J30" s="2">
        <f t="shared" si="4"/>
        <v>1.3649483999325513</v>
      </c>
    </row>
    <row r="31" spans="1:18" x14ac:dyDescent="0.35">
      <c r="A31" s="1" t="s">
        <v>47</v>
      </c>
      <c r="B31" s="1" t="s">
        <v>31</v>
      </c>
      <c r="D31" s="23">
        <f>'Forshammar-oxydravit (2)'!D29</f>
        <v>0.97866231206463161</v>
      </c>
      <c r="F31">
        <f t="shared" si="3"/>
        <v>1.3796999999999999</v>
      </c>
      <c r="H31" s="1">
        <v>0.35699999999999998</v>
      </c>
      <c r="I31" s="1">
        <v>1.3720000000000001</v>
      </c>
      <c r="J31" s="2">
        <f t="shared" si="4"/>
        <v>1.3796999999999999</v>
      </c>
    </row>
    <row r="32" spans="1:18" x14ac:dyDescent="0.35">
      <c r="A32" s="1" t="s">
        <v>47</v>
      </c>
      <c r="B32" s="1" t="s">
        <v>31</v>
      </c>
      <c r="D32" s="23">
        <f>'Forshammar-oxydravit (2)'!D30</f>
        <v>0.97866231206463161</v>
      </c>
      <c r="F32">
        <f t="shared" si="3"/>
        <v>1.3796999999999999</v>
      </c>
      <c r="H32" s="1">
        <v>0.35699999999999998</v>
      </c>
      <c r="I32" s="1">
        <v>1.3720000000000001</v>
      </c>
      <c r="J32" s="2">
        <f t="shared" si="4"/>
        <v>1.3796999999999999</v>
      </c>
    </row>
    <row r="33" spans="1:14" x14ac:dyDescent="0.35">
      <c r="A33" s="1" t="s">
        <v>52</v>
      </c>
      <c r="B33" s="1" t="s">
        <v>10</v>
      </c>
      <c r="C33" t="str">
        <f>'Forshammar-oxydravit (2)'!C31</f>
        <v>B</v>
      </c>
      <c r="D33" s="23">
        <f>'Forshammar-oxydravit (2)'!D31</f>
        <v>1.0199487502095992</v>
      </c>
      <c r="F33">
        <f t="shared" si="3"/>
        <v>1.3649483999325513</v>
      </c>
      <c r="H33" s="1">
        <v>0.35699999999999998</v>
      </c>
      <c r="I33" s="1">
        <v>1.3720000000000001</v>
      </c>
      <c r="J33" s="2">
        <f t="shared" si="4"/>
        <v>1.3649483999325513</v>
      </c>
    </row>
    <row r="34" spans="1:14" x14ac:dyDescent="0.35">
      <c r="A34" s="1" t="s">
        <v>52</v>
      </c>
      <c r="B34" s="1" t="s">
        <v>31</v>
      </c>
      <c r="D34" s="23">
        <f>'Forshammar-oxydravit (2)'!D32</f>
        <v>0.97866231206463161</v>
      </c>
      <c r="F34">
        <f t="shared" si="3"/>
        <v>1.3796999999999999</v>
      </c>
      <c r="H34" s="1">
        <v>0.35699999999999998</v>
      </c>
      <c r="I34" s="1">
        <v>1.3720000000000001</v>
      </c>
      <c r="J34" s="2">
        <f t="shared" si="4"/>
        <v>1.3796999999999999</v>
      </c>
    </row>
    <row r="35" spans="1:14" x14ac:dyDescent="0.35">
      <c r="A35" s="1" t="s">
        <v>52</v>
      </c>
      <c r="B35" s="1" t="s">
        <v>31</v>
      </c>
      <c r="D35" s="23">
        <f>'Forshammar-oxydravit (2)'!D33</f>
        <v>0.97866231206463161</v>
      </c>
      <c r="F35">
        <f t="shared" si="3"/>
        <v>1.3796999999999999</v>
      </c>
      <c r="H35" s="1">
        <v>0.35699999999999998</v>
      </c>
      <c r="I35" s="1">
        <v>1.3720000000000001</v>
      </c>
      <c r="J35" s="2">
        <f t="shared" si="4"/>
        <v>1.3796999999999999</v>
      </c>
    </row>
    <row r="36" spans="1:14" x14ac:dyDescent="0.35">
      <c r="A36" s="1" t="s">
        <v>74</v>
      </c>
      <c r="B36" s="1" t="s">
        <v>10</v>
      </c>
      <c r="C36" t="str">
        <f>'Forshammar-oxydravit (2)'!C34</f>
        <v>B</v>
      </c>
      <c r="D36" s="23">
        <f>'Forshammar-oxydravit (2)'!D34</f>
        <v>1.0199487502095992</v>
      </c>
      <c r="F36">
        <f t="shared" si="3"/>
        <v>1.3649483999325513</v>
      </c>
      <c r="H36" s="1">
        <v>0.35699999999999998</v>
      </c>
      <c r="I36" s="1">
        <v>1.3720000000000001</v>
      </c>
      <c r="J36" s="2">
        <f t="shared" si="4"/>
        <v>1.3649483999325513</v>
      </c>
    </row>
    <row r="37" spans="1:14" x14ac:dyDescent="0.35">
      <c r="A37" s="1" t="s">
        <v>74</v>
      </c>
      <c r="B37" s="1" t="s">
        <v>31</v>
      </c>
      <c r="D37" s="23">
        <f>'Forshammar-oxydravit (2)'!D35</f>
        <v>0.97866231206463161</v>
      </c>
      <c r="F37">
        <f t="shared" si="3"/>
        <v>1.3796999999999999</v>
      </c>
      <c r="H37" s="1">
        <v>0.35699999999999998</v>
      </c>
      <c r="I37" s="1">
        <v>1.3720000000000001</v>
      </c>
      <c r="J37" s="2">
        <f t="shared" si="4"/>
        <v>1.3796999999999999</v>
      </c>
    </row>
    <row r="38" spans="1:14" x14ac:dyDescent="0.35">
      <c r="A38" s="1" t="s">
        <v>74</v>
      </c>
      <c r="B38" s="1" t="s">
        <v>31</v>
      </c>
      <c r="D38" s="23">
        <f>'Forshammar-oxydravit (2)'!D36</f>
        <v>0.97866231206463161</v>
      </c>
      <c r="F38">
        <f t="shared" si="3"/>
        <v>1.3796999999999999</v>
      </c>
      <c r="H38" s="1">
        <v>0.35699999999999998</v>
      </c>
      <c r="I38" s="1">
        <v>1.3720000000000001</v>
      </c>
      <c r="J38" s="2">
        <f t="shared" si="4"/>
        <v>1.3796999999999999</v>
      </c>
    </row>
    <row r="39" spans="1:14" x14ac:dyDescent="0.35">
      <c r="A39" s="1" t="s">
        <v>75</v>
      </c>
      <c r="B39" s="1" t="s">
        <v>10</v>
      </c>
      <c r="C39" t="str">
        <f>'Forshammar-oxydravit (2)'!C37</f>
        <v>B</v>
      </c>
      <c r="D39" s="23">
        <f>'Forshammar-oxydravit (2)'!D37</f>
        <v>1.0199487502095992</v>
      </c>
      <c r="F39">
        <f t="shared" si="3"/>
        <v>1.3649483999325513</v>
      </c>
      <c r="H39" s="1">
        <v>0.35699999999999998</v>
      </c>
      <c r="I39" s="1">
        <v>1.3720000000000001</v>
      </c>
      <c r="J39" s="2">
        <f t="shared" si="4"/>
        <v>1.3649483999325513</v>
      </c>
    </row>
    <row r="40" spans="1:14" x14ac:dyDescent="0.35">
      <c r="A40" s="1" t="s">
        <v>75</v>
      </c>
      <c r="B40" s="1" t="s">
        <v>31</v>
      </c>
      <c r="D40" s="23">
        <f>'Forshammar-oxydravit (2)'!D38</f>
        <v>0.97866231206463161</v>
      </c>
      <c r="F40">
        <f t="shared" si="3"/>
        <v>1.3796999999999999</v>
      </c>
      <c r="H40" s="1">
        <v>0.35699999999999998</v>
      </c>
      <c r="I40" s="1">
        <v>1.3720000000000001</v>
      </c>
      <c r="J40" s="2">
        <f t="shared" si="4"/>
        <v>1.3796999999999999</v>
      </c>
    </row>
    <row r="41" spans="1:14" x14ac:dyDescent="0.35">
      <c r="A41" s="1" t="s">
        <v>75</v>
      </c>
      <c r="B41" s="1" t="s">
        <v>31</v>
      </c>
      <c r="D41" s="23">
        <f>'Forshammar-oxydravit (2)'!D39</f>
        <v>0.97866231206463161</v>
      </c>
      <c r="F41">
        <f t="shared" si="3"/>
        <v>1.3796999999999999</v>
      </c>
      <c r="H41" s="1">
        <v>0.35699999999999998</v>
      </c>
      <c r="I41" s="1">
        <v>1.3720000000000001</v>
      </c>
      <c r="J41" s="2">
        <f t="shared" si="4"/>
        <v>1.3796999999999999</v>
      </c>
    </row>
    <row r="42" spans="1:14" x14ac:dyDescent="0.35">
      <c r="A42" s="1" t="s">
        <v>76</v>
      </c>
      <c r="B42" s="1" t="s">
        <v>10</v>
      </c>
      <c r="C42" t="str">
        <f>'Forshammar-oxydravit (2)'!C40</f>
        <v>B</v>
      </c>
      <c r="D42" s="23">
        <f>'Forshammar-oxydravit (2)'!D40</f>
        <v>1.0199487502095992</v>
      </c>
      <c r="F42">
        <f t="shared" si="3"/>
        <v>1.3649483999325513</v>
      </c>
      <c r="H42" s="1">
        <v>0.35699999999999998</v>
      </c>
      <c r="I42" s="1">
        <v>1.3720000000000001</v>
      </c>
      <c r="J42" s="2">
        <f t="shared" si="4"/>
        <v>1.3649483999325513</v>
      </c>
    </row>
    <row r="43" spans="1:14" x14ac:dyDescent="0.35">
      <c r="A43" s="1" t="s">
        <v>76</v>
      </c>
      <c r="B43" s="1" t="s">
        <v>31</v>
      </c>
      <c r="D43" s="23">
        <f>'Forshammar-oxydravit (2)'!D41</f>
        <v>0.97866231206463161</v>
      </c>
      <c r="F43">
        <f t="shared" si="3"/>
        <v>1.3796999999999999</v>
      </c>
      <c r="H43" s="1">
        <v>0.35699999999999998</v>
      </c>
      <c r="I43" s="1">
        <v>1.3720000000000001</v>
      </c>
      <c r="J43" s="2">
        <f t="shared" si="4"/>
        <v>1.3796999999999999</v>
      </c>
    </row>
    <row r="44" spans="1:14" x14ac:dyDescent="0.35">
      <c r="A44" s="1" t="s">
        <v>76</v>
      </c>
      <c r="B44" s="1" t="s">
        <v>31</v>
      </c>
      <c r="D44" s="23">
        <f>'Forshammar-oxydravit (2)'!D42</f>
        <v>0.97866231206463161</v>
      </c>
      <c r="F44">
        <f t="shared" si="3"/>
        <v>1.3796999999999999</v>
      </c>
      <c r="H44" s="1">
        <v>0.35699999999999998</v>
      </c>
      <c r="I44" s="1">
        <v>1.3720000000000001</v>
      </c>
      <c r="J44" s="2">
        <f t="shared" si="4"/>
        <v>1.3796999999999999</v>
      </c>
    </row>
    <row r="45" spans="1:14" x14ac:dyDescent="0.35">
      <c r="A45" s="1"/>
      <c r="B45" s="1"/>
      <c r="D45" s="23"/>
      <c r="J45" t="s">
        <v>27</v>
      </c>
      <c r="N45" t="s">
        <v>28</v>
      </c>
    </row>
    <row r="46" spans="1:14" x14ac:dyDescent="0.35">
      <c r="A46" s="25" t="s">
        <v>53</v>
      </c>
      <c r="B46" s="25" t="s">
        <v>16</v>
      </c>
      <c r="C46" t="str">
        <f>'Forshammar-oxydravit (2)'!C43</f>
        <v>Al</v>
      </c>
      <c r="D46" s="23">
        <f>'Forshammar-oxydravit (2)'!D43</f>
        <v>0.42821748477161148</v>
      </c>
      <c r="F46">
        <f>IF(C$46="Al",J46,N46)</f>
        <v>1.9647683874836961</v>
      </c>
      <c r="H46" s="2">
        <v>0.39</v>
      </c>
      <c r="I46" s="2">
        <v>1.6339999999999999</v>
      </c>
      <c r="J46" s="2">
        <f>I46-(H46*LN(D46))</f>
        <v>1.9647683874836961</v>
      </c>
      <c r="L46">
        <v>0.443</v>
      </c>
      <c r="M46">
        <v>1.6080000000000001</v>
      </c>
      <c r="N46" s="2">
        <f>M46-(L46*LN(D46))</f>
        <v>1.98371896321866</v>
      </c>
    </row>
    <row r="47" spans="1:14" x14ac:dyDescent="0.35">
      <c r="A47" s="25" t="s">
        <v>53</v>
      </c>
      <c r="B47" s="25" t="s">
        <v>13</v>
      </c>
      <c r="D47" s="23">
        <f>'Forshammar-oxydravit (2)'!D44</f>
        <v>0.55530426073901928</v>
      </c>
      <c r="F47">
        <f t="shared" ref="F47:F51" si="5">IF(C$46="Al",J47,N47)</f>
        <v>1.863413248182662</v>
      </c>
      <c r="H47" s="2">
        <v>0.39</v>
      </c>
      <c r="I47" s="2">
        <v>1.6339999999999999</v>
      </c>
      <c r="J47" s="2">
        <f t="shared" ref="J47:J110" si="6">I47-(H47*LN(D47))</f>
        <v>1.863413248182662</v>
      </c>
      <c r="L47">
        <v>0.443</v>
      </c>
      <c r="M47">
        <v>1.6080000000000001</v>
      </c>
      <c r="N47" s="2">
        <f t="shared" ref="N47:N110" si="7">M47-(L47*LN(D47))</f>
        <v>1.8685899203715879</v>
      </c>
    </row>
    <row r="48" spans="1:14" x14ac:dyDescent="0.35">
      <c r="A48" s="25" t="s">
        <v>53</v>
      </c>
      <c r="B48" s="25" t="s">
        <v>14</v>
      </c>
      <c r="D48" s="23">
        <f>'Forshammar-oxydravit (2)'!D45</f>
        <v>0.53854280279231548</v>
      </c>
      <c r="F48">
        <f t="shared" si="5"/>
        <v>1.8753664371255714</v>
      </c>
      <c r="H48" s="2">
        <v>0.39</v>
      </c>
      <c r="I48" s="2">
        <v>1.6339999999999999</v>
      </c>
      <c r="J48" s="2">
        <f t="shared" si="6"/>
        <v>1.8753664371255714</v>
      </c>
      <c r="L48">
        <v>0.443</v>
      </c>
      <c r="M48">
        <v>1.6080000000000001</v>
      </c>
      <c r="N48" s="2">
        <f t="shared" si="7"/>
        <v>1.8821675170426364</v>
      </c>
    </row>
    <row r="49" spans="1:14" x14ac:dyDescent="0.35">
      <c r="A49" s="25" t="s">
        <v>53</v>
      </c>
      <c r="B49" s="25" t="s">
        <v>48</v>
      </c>
      <c r="D49" s="23">
        <f>'Forshammar-oxydravit (2)'!D46</f>
        <v>0.46874505158163876</v>
      </c>
      <c r="F49">
        <f t="shared" si="5"/>
        <v>1.9295015407678393</v>
      </c>
      <c r="H49" s="2">
        <v>0.39</v>
      </c>
      <c r="I49" s="2">
        <v>1.6339999999999999</v>
      </c>
      <c r="J49" s="2">
        <f t="shared" si="6"/>
        <v>1.9295015407678393</v>
      </c>
      <c r="L49">
        <v>0.443</v>
      </c>
      <c r="M49">
        <v>1.6080000000000001</v>
      </c>
      <c r="N49" s="2">
        <f t="shared" si="7"/>
        <v>1.9436594424619305</v>
      </c>
    </row>
    <row r="50" spans="1:14" x14ac:dyDescent="0.35">
      <c r="A50" s="25" t="s">
        <v>53</v>
      </c>
      <c r="B50" s="25" t="s">
        <v>31</v>
      </c>
      <c r="D50" s="23">
        <f>'Forshammar-oxydravit (2)'!D47</f>
        <v>0.54706713537137552</v>
      </c>
      <c r="F50">
        <f t="shared" si="5"/>
        <v>1.8692416626258987</v>
      </c>
      <c r="H50" s="2">
        <v>0.39</v>
      </c>
      <c r="I50" s="2">
        <v>1.6339999999999999</v>
      </c>
      <c r="J50" s="2">
        <f t="shared" si="6"/>
        <v>1.8692416626258987</v>
      </c>
      <c r="L50">
        <v>0.443</v>
      </c>
      <c r="M50">
        <v>1.6080000000000001</v>
      </c>
      <c r="N50" s="2">
        <f t="shared" si="7"/>
        <v>1.8752104013930082</v>
      </c>
    </row>
    <row r="51" spans="1:14" x14ac:dyDescent="0.35">
      <c r="A51" s="25" t="s">
        <v>53</v>
      </c>
      <c r="B51" s="25" t="s">
        <v>49</v>
      </c>
      <c r="D51" s="23">
        <f>'Forshammar-oxydravit (2)'!D48</f>
        <v>0.50857940615180453</v>
      </c>
      <c r="F51">
        <f t="shared" si="5"/>
        <v>1.8976922280437329</v>
      </c>
      <c r="H51" s="2">
        <v>0.39</v>
      </c>
      <c r="I51" s="2">
        <v>1.6339999999999999</v>
      </c>
      <c r="J51" s="2">
        <f t="shared" si="6"/>
        <v>1.8976922280437329</v>
      </c>
      <c r="L51">
        <v>0.443</v>
      </c>
      <c r="M51">
        <v>1.6080000000000001</v>
      </c>
      <c r="N51" s="2">
        <f t="shared" si="7"/>
        <v>1.9075273257009584</v>
      </c>
    </row>
    <row r="52" spans="1:14" x14ac:dyDescent="0.35">
      <c r="A52" s="25" t="s">
        <v>54</v>
      </c>
      <c r="B52" s="25" t="s">
        <v>16</v>
      </c>
      <c r="C52" t="str">
        <f>'Forshammar-oxydravit (2)'!C49</f>
        <v>Al</v>
      </c>
      <c r="D52" s="23">
        <f>'Forshammar-oxydravit (2)'!D49</f>
        <v>0.42821748477161148</v>
      </c>
      <c r="F52">
        <f t="shared" ref="F52:F57" si="8">IF(C$52="Al",J52,N52)</f>
        <v>1.9647683874836961</v>
      </c>
      <c r="H52" s="2">
        <v>0.39</v>
      </c>
      <c r="I52" s="2">
        <v>1.6339999999999999</v>
      </c>
      <c r="J52" s="2">
        <f t="shared" si="6"/>
        <v>1.9647683874836961</v>
      </c>
      <c r="L52">
        <v>0.443</v>
      </c>
      <c r="M52">
        <v>1.6080000000000001</v>
      </c>
      <c r="N52" s="2">
        <f t="shared" si="7"/>
        <v>1.98371896321866</v>
      </c>
    </row>
    <row r="53" spans="1:14" x14ac:dyDescent="0.35">
      <c r="A53" s="25" t="s">
        <v>54</v>
      </c>
      <c r="B53" s="25" t="s">
        <v>13</v>
      </c>
      <c r="D53" s="23">
        <f>'Forshammar-oxydravit (2)'!D50</f>
        <v>0.55530426073901928</v>
      </c>
      <c r="F53">
        <f t="shared" si="8"/>
        <v>1.863413248182662</v>
      </c>
      <c r="H53" s="2">
        <v>0.39</v>
      </c>
      <c r="I53" s="2">
        <v>1.6339999999999999</v>
      </c>
      <c r="J53" s="2">
        <f t="shared" si="6"/>
        <v>1.863413248182662</v>
      </c>
      <c r="L53">
        <v>0.443</v>
      </c>
      <c r="M53">
        <v>1.6080000000000001</v>
      </c>
      <c r="N53" s="2">
        <f t="shared" si="7"/>
        <v>1.8685899203715879</v>
      </c>
    </row>
    <row r="54" spans="1:14" x14ac:dyDescent="0.35">
      <c r="A54" s="25" t="s">
        <v>54</v>
      </c>
      <c r="B54" s="25" t="s">
        <v>14</v>
      </c>
      <c r="D54" s="23">
        <f>'Forshammar-oxydravit (2)'!D51</f>
        <v>0.53854280279231548</v>
      </c>
      <c r="F54">
        <f t="shared" si="8"/>
        <v>1.8753664371255714</v>
      </c>
      <c r="H54" s="2">
        <v>0.39</v>
      </c>
      <c r="I54" s="2">
        <v>1.6339999999999999</v>
      </c>
      <c r="J54" s="2">
        <f t="shared" si="6"/>
        <v>1.8753664371255714</v>
      </c>
      <c r="L54">
        <v>0.443</v>
      </c>
      <c r="M54">
        <v>1.6080000000000001</v>
      </c>
      <c r="N54" s="2">
        <f t="shared" si="7"/>
        <v>1.8821675170426364</v>
      </c>
    </row>
    <row r="55" spans="1:14" x14ac:dyDescent="0.35">
      <c r="A55" s="25" t="s">
        <v>54</v>
      </c>
      <c r="B55" s="25" t="s">
        <v>48</v>
      </c>
      <c r="D55" s="23">
        <f>'Forshammar-oxydravit (2)'!D52</f>
        <v>0.46874505158163876</v>
      </c>
      <c r="F55">
        <f t="shared" si="8"/>
        <v>1.9295015407678393</v>
      </c>
      <c r="H55" s="2">
        <v>0.39</v>
      </c>
      <c r="I55" s="2">
        <v>1.6339999999999999</v>
      </c>
      <c r="J55" s="2">
        <f t="shared" si="6"/>
        <v>1.9295015407678393</v>
      </c>
      <c r="L55">
        <v>0.443</v>
      </c>
      <c r="M55">
        <v>1.6080000000000001</v>
      </c>
      <c r="N55" s="2">
        <f t="shared" si="7"/>
        <v>1.9436594424619305</v>
      </c>
    </row>
    <row r="56" spans="1:14" x14ac:dyDescent="0.35">
      <c r="A56" s="25" t="s">
        <v>54</v>
      </c>
      <c r="B56" s="25" t="s">
        <v>31</v>
      </c>
      <c r="D56" s="23">
        <f>'Forshammar-oxydravit (2)'!D53</f>
        <v>0.54706713537137552</v>
      </c>
      <c r="F56">
        <f t="shared" si="8"/>
        <v>1.8692416626258987</v>
      </c>
      <c r="H56" s="2">
        <v>0.39</v>
      </c>
      <c r="I56" s="2">
        <v>1.6339999999999999</v>
      </c>
      <c r="J56" s="2">
        <f t="shared" si="6"/>
        <v>1.8692416626258987</v>
      </c>
      <c r="L56">
        <v>0.443</v>
      </c>
      <c r="M56">
        <v>1.6080000000000001</v>
      </c>
      <c r="N56" s="2">
        <f t="shared" si="7"/>
        <v>1.8752104013930082</v>
      </c>
    </row>
    <row r="57" spans="1:14" x14ac:dyDescent="0.35">
      <c r="A57" s="25" t="s">
        <v>54</v>
      </c>
      <c r="B57" s="25" t="s">
        <v>49</v>
      </c>
      <c r="D57" s="23">
        <f>'Forshammar-oxydravit (2)'!D54</f>
        <v>0.50857940615180453</v>
      </c>
      <c r="F57">
        <f t="shared" si="8"/>
        <v>1.8976922280437329</v>
      </c>
      <c r="H57" s="2">
        <v>0.39</v>
      </c>
      <c r="I57" s="2">
        <v>1.6339999999999999</v>
      </c>
      <c r="J57" s="2">
        <f t="shared" si="6"/>
        <v>1.8976922280437329</v>
      </c>
      <c r="L57">
        <v>0.443</v>
      </c>
      <c r="M57">
        <v>1.6080000000000001</v>
      </c>
      <c r="N57" s="2">
        <f t="shared" si="7"/>
        <v>1.9075273257009584</v>
      </c>
    </row>
    <row r="58" spans="1:14" x14ac:dyDescent="0.35">
      <c r="A58" s="25" t="s">
        <v>55</v>
      </c>
      <c r="B58" s="25" t="s">
        <v>16</v>
      </c>
      <c r="C58" t="str">
        <f>'Forshammar-oxydravit (2)'!C55</f>
        <v>Al</v>
      </c>
      <c r="D58" s="23">
        <f>'Forshammar-oxydravit (2)'!D55</f>
        <v>0.42821748477161148</v>
      </c>
      <c r="F58">
        <f t="shared" ref="F58:F63" si="9">IF(C$58="Al",J58,N58)</f>
        <v>1.9647683874836961</v>
      </c>
      <c r="H58" s="2">
        <v>0.39</v>
      </c>
      <c r="I58" s="2">
        <v>1.6339999999999999</v>
      </c>
      <c r="J58" s="2">
        <f t="shared" si="6"/>
        <v>1.9647683874836961</v>
      </c>
      <c r="L58">
        <v>0.443</v>
      </c>
      <c r="M58">
        <v>1.6080000000000001</v>
      </c>
      <c r="N58" s="2">
        <f t="shared" si="7"/>
        <v>1.98371896321866</v>
      </c>
    </row>
    <row r="59" spans="1:14" x14ac:dyDescent="0.35">
      <c r="A59" s="25" t="s">
        <v>55</v>
      </c>
      <c r="B59" s="25" t="s">
        <v>13</v>
      </c>
      <c r="D59" s="23">
        <f>'Forshammar-oxydravit (2)'!D56</f>
        <v>0.55530426073901928</v>
      </c>
      <c r="F59">
        <f t="shared" si="9"/>
        <v>1.863413248182662</v>
      </c>
      <c r="H59" s="2">
        <v>0.39</v>
      </c>
      <c r="I59" s="2">
        <v>1.6339999999999999</v>
      </c>
      <c r="J59" s="2">
        <f t="shared" si="6"/>
        <v>1.863413248182662</v>
      </c>
      <c r="L59">
        <v>0.443</v>
      </c>
      <c r="M59">
        <v>1.6080000000000001</v>
      </c>
      <c r="N59" s="2">
        <f t="shared" si="7"/>
        <v>1.8685899203715879</v>
      </c>
    </row>
    <row r="60" spans="1:14" x14ac:dyDescent="0.35">
      <c r="A60" s="25" t="s">
        <v>55</v>
      </c>
      <c r="B60" s="25" t="s">
        <v>14</v>
      </c>
      <c r="D60" s="23">
        <f>'Forshammar-oxydravit (2)'!D57</f>
        <v>0.53854280279231548</v>
      </c>
      <c r="F60">
        <f t="shared" si="9"/>
        <v>1.8753664371255714</v>
      </c>
      <c r="H60" s="2">
        <v>0.39</v>
      </c>
      <c r="I60" s="2">
        <v>1.6339999999999999</v>
      </c>
      <c r="J60" s="2">
        <f t="shared" si="6"/>
        <v>1.8753664371255714</v>
      </c>
      <c r="L60">
        <v>0.443</v>
      </c>
      <c r="M60">
        <v>1.6080000000000001</v>
      </c>
      <c r="N60" s="2">
        <f t="shared" si="7"/>
        <v>1.8821675170426364</v>
      </c>
    </row>
    <row r="61" spans="1:14" x14ac:dyDescent="0.35">
      <c r="A61" s="25" t="s">
        <v>55</v>
      </c>
      <c r="B61" s="25" t="s">
        <v>48</v>
      </c>
      <c r="D61" s="23">
        <f>'Forshammar-oxydravit (2)'!D58</f>
        <v>0.46874505158163876</v>
      </c>
      <c r="F61">
        <f t="shared" si="9"/>
        <v>1.9295015407678393</v>
      </c>
      <c r="H61" s="2">
        <v>0.39</v>
      </c>
      <c r="I61" s="2">
        <v>1.6339999999999999</v>
      </c>
      <c r="J61" s="2">
        <f t="shared" si="6"/>
        <v>1.9295015407678393</v>
      </c>
      <c r="L61">
        <v>0.443</v>
      </c>
      <c r="M61">
        <v>1.6080000000000001</v>
      </c>
      <c r="N61" s="2">
        <f t="shared" si="7"/>
        <v>1.9436594424619305</v>
      </c>
    </row>
    <row r="62" spans="1:14" x14ac:dyDescent="0.35">
      <c r="A62" s="25" t="s">
        <v>55</v>
      </c>
      <c r="B62" s="25" t="s">
        <v>31</v>
      </c>
      <c r="D62" s="23">
        <f>'Forshammar-oxydravit (2)'!D59</f>
        <v>0.54706713537137552</v>
      </c>
      <c r="F62">
        <f t="shared" si="9"/>
        <v>1.8692416626258987</v>
      </c>
      <c r="H62" s="2">
        <v>0.39</v>
      </c>
      <c r="I62" s="2">
        <v>1.6339999999999999</v>
      </c>
      <c r="J62" s="2">
        <f t="shared" si="6"/>
        <v>1.8692416626258987</v>
      </c>
      <c r="L62">
        <v>0.443</v>
      </c>
      <c r="M62">
        <v>1.6080000000000001</v>
      </c>
      <c r="N62" s="2">
        <f t="shared" si="7"/>
        <v>1.8752104013930082</v>
      </c>
    </row>
    <row r="63" spans="1:14" x14ac:dyDescent="0.35">
      <c r="A63" s="25" t="s">
        <v>55</v>
      </c>
      <c r="B63" s="25" t="s">
        <v>49</v>
      </c>
      <c r="D63" s="23">
        <f>'Forshammar-oxydravit (2)'!D60</f>
        <v>0.50857940615180453</v>
      </c>
      <c r="F63">
        <f t="shared" si="9"/>
        <v>1.8976922280437329</v>
      </c>
      <c r="H63" s="2">
        <v>0.39</v>
      </c>
      <c r="I63" s="2">
        <v>1.6339999999999999</v>
      </c>
      <c r="J63" s="2">
        <f t="shared" si="6"/>
        <v>1.8976922280437329</v>
      </c>
      <c r="L63">
        <v>0.443</v>
      </c>
      <c r="M63">
        <v>1.6080000000000001</v>
      </c>
      <c r="N63" s="2">
        <f t="shared" si="7"/>
        <v>1.9075273257009584</v>
      </c>
    </row>
    <row r="64" spans="1:14" x14ac:dyDescent="0.35">
      <c r="A64" s="25" t="s">
        <v>56</v>
      </c>
      <c r="B64" s="25" t="s">
        <v>16</v>
      </c>
      <c r="C64" t="str">
        <f>'Forshammar-oxydravit (2)'!C61</f>
        <v>Al</v>
      </c>
      <c r="D64" s="23">
        <f>'Forshammar-oxydravit (2)'!D61</f>
        <v>0.42821748477161148</v>
      </c>
      <c r="F64">
        <f t="shared" ref="F64:F69" si="10">IF(C$64="Al",J64,N64)</f>
        <v>1.9647683874836961</v>
      </c>
      <c r="H64" s="2">
        <v>0.39</v>
      </c>
      <c r="I64" s="2">
        <v>1.6339999999999999</v>
      </c>
      <c r="J64" s="2">
        <f t="shared" si="6"/>
        <v>1.9647683874836961</v>
      </c>
      <c r="L64">
        <v>0.443</v>
      </c>
      <c r="M64">
        <v>1.6080000000000001</v>
      </c>
      <c r="N64" s="2">
        <f t="shared" si="7"/>
        <v>1.98371896321866</v>
      </c>
    </row>
    <row r="65" spans="1:14" x14ac:dyDescent="0.35">
      <c r="A65" s="25" t="s">
        <v>56</v>
      </c>
      <c r="B65" s="25" t="s">
        <v>13</v>
      </c>
      <c r="D65" s="23">
        <f>'Forshammar-oxydravit (2)'!D62</f>
        <v>0.55530426073901928</v>
      </c>
      <c r="F65">
        <f t="shared" si="10"/>
        <v>1.863413248182662</v>
      </c>
      <c r="H65" s="2">
        <v>0.39</v>
      </c>
      <c r="I65" s="2">
        <v>1.6339999999999999</v>
      </c>
      <c r="J65" s="2">
        <f t="shared" si="6"/>
        <v>1.863413248182662</v>
      </c>
      <c r="L65">
        <v>0.443</v>
      </c>
      <c r="M65">
        <v>1.6080000000000001</v>
      </c>
      <c r="N65" s="2">
        <f t="shared" si="7"/>
        <v>1.8685899203715879</v>
      </c>
    </row>
    <row r="66" spans="1:14" x14ac:dyDescent="0.35">
      <c r="A66" s="25" t="s">
        <v>56</v>
      </c>
      <c r="B66" s="25" t="s">
        <v>14</v>
      </c>
      <c r="D66" s="23">
        <f>'Forshammar-oxydravit (2)'!D63</f>
        <v>0.53854280279231548</v>
      </c>
      <c r="F66">
        <f t="shared" si="10"/>
        <v>1.8753664371255714</v>
      </c>
      <c r="H66" s="2">
        <v>0.39</v>
      </c>
      <c r="I66" s="2">
        <v>1.6339999999999999</v>
      </c>
      <c r="J66" s="2">
        <f t="shared" si="6"/>
        <v>1.8753664371255714</v>
      </c>
      <c r="L66">
        <v>0.443</v>
      </c>
      <c r="M66">
        <v>1.6080000000000001</v>
      </c>
      <c r="N66" s="2">
        <f t="shared" si="7"/>
        <v>1.8821675170426364</v>
      </c>
    </row>
    <row r="67" spans="1:14" x14ac:dyDescent="0.35">
      <c r="A67" s="25" t="s">
        <v>56</v>
      </c>
      <c r="B67" s="25" t="s">
        <v>48</v>
      </c>
      <c r="D67" s="23">
        <f>'Forshammar-oxydravit (2)'!D64</f>
        <v>0.46874505158163876</v>
      </c>
      <c r="F67">
        <f t="shared" si="10"/>
        <v>1.9295015407678393</v>
      </c>
      <c r="H67" s="2">
        <v>0.39</v>
      </c>
      <c r="I67" s="2">
        <v>1.6339999999999999</v>
      </c>
      <c r="J67" s="2">
        <f t="shared" si="6"/>
        <v>1.9295015407678393</v>
      </c>
      <c r="L67">
        <v>0.443</v>
      </c>
      <c r="M67">
        <v>1.6080000000000001</v>
      </c>
      <c r="N67" s="2">
        <f t="shared" si="7"/>
        <v>1.9436594424619305</v>
      </c>
    </row>
    <row r="68" spans="1:14" x14ac:dyDescent="0.35">
      <c r="A68" s="25" t="s">
        <v>56</v>
      </c>
      <c r="B68" s="25" t="s">
        <v>31</v>
      </c>
      <c r="D68" s="23">
        <f>'Forshammar-oxydravit (2)'!D65</f>
        <v>0.54706713537137552</v>
      </c>
      <c r="F68">
        <f t="shared" si="10"/>
        <v>1.8692416626258987</v>
      </c>
      <c r="H68" s="2">
        <v>0.39</v>
      </c>
      <c r="I68" s="2">
        <v>1.6339999999999999</v>
      </c>
      <c r="J68" s="2">
        <f t="shared" si="6"/>
        <v>1.8692416626258987</v>
      </c>
      <c r="L68">
        <v>0.443</v>
      </c>
      <c r="M68">
        <v>1.6080000000000001</v>
      </c>
      <c r="N68" s="2">
        <f t="shared" si="7"/>
        <v>1.8752104013930082</v>
      </c>
    </row>
    <row r="69" spans="1:14" x14ac:dyDescent="0.35">
      <c r="A69" s="25" t="s">
        <v>56</v>
      </c>
      <c r="B69" s="25" t="s">
        <v>49</v>
      </c>
      <c r="D69" s="23">
        <f>'Forshammar-oxydravit (2)'!D66</f>
        <v>0.50857940615180453</v>
      </c>
      <c r="F69">
        <f t="shared" si="10"/>
        <v>1.8976922280437329</v>
      </c>
      <c r="H69" s="2">
        <v>0.39</v>
      </c>
      <c r="I69" s="2">
        <v>1.6339999999999999</v>
      </c>
      <c r="J69" s="2">
        <f t="shared" si="6"/>
        <v>1.8976922280437329</v>
      </c>
      <c r="L69">
        <v>0.443</v>
      </c>
      <c r="M69">
        <v>1.6080000000000001</v>
      </c>
      <c r="N69" s="2">
        <f t="shared" si="7"/>
        <v>1.9075273257009584</v>
      </c>
    </row>
    <row r="70" spans="1:14" x14ac:dyDescent="0.35">
      <c r="A70" s="25" t="s">
        <v>57</v>
      </c>
      <c r="B70" s="25" t="s">
        <v>16</v>
      </c>
      <c r="C70" t="str">
        <f>'Forshammar-oxydravit (2)'!C67</f>
        <v>Al</v>
      </c>
      <c r="D70" s="23">
        <f>'Forshammar-oxydravit (2)'!D67</f>
        <v>0.42821748477161148</v>
      </c>
      <c r="F70">
        <f t="shared" ref="F70:F75" si="11">IF(C$70="Al",J70,N70)</f>
        <v>1.9647683874836961</v>
      </c>
      <c r="H70" s="2">
        <v>0.39</v>
      </c>
      <c r="I70" s="2">
        <v>1.6339999999999999</v>
      </c>
      <c r="J70" s="2">
        <f t="shared" si="6"/>
        <v>1.9647683874836961</v>
      </c>
      <c r="L70">
        <v>0.443</v>
      </c>
      <c r="M70">
        <v>1.6080000000000001</v>
      </c>
      <c r="N70" s="2">
        <f t="shared" si="7"/>
        <v>1.98371896321866</v>
      </c>
    </row>
    <row r="71" spans="1:14" x14ac:dyDescent="0.35">
      <c r="A71" s="25" t="s">
        <v>57</v>
      </c>
      <c r="B71" s="25" t="s">
        <v>13</v>
      </c>
      <c r="D71" s="23">
        <f>'Forshammar-oxydravit (2)'!D68</f>
        <v>0.55530426073901928</v>
      </c>
      <c r="F71">
        <f t="shared" si="11"/>
        <v>1.863413248182662</v>
      </c>
      <c r="H71" s="2">
        <v>0.39</v>
      </c>
      <c r="I71" s="2">
        <v>1.6339999999999999</v>
      </c>
      <c r="J71" s="2">
        <f t="shared" si="6"/>
        <v>1.863413248182662</v>
      </c>
      <c r="L71">
        <v>0.443</v>
      </c>
      <c r="M71">
        <v>1.6080000000000001</v>
      </c>
      <c r="N71" s="2">
        <f t="shared" si="7"/>
        <v>1.8685899203715879</v>
      </c>
    </row>
    <row r="72" spans="1:14" x14ac:dyDescent="0.35">
      <c r="A72" s="25" t="s">
        <v>57</v>
      </c>
      <c r="B72" s="25" t="s">
        <v>14</v>
      </c>
      <c r="D72" s="23">
        <f>'Forshammar-oxydravit (2)'!D69</f>
        <v>0.53854280279231548</v>
      </c>
      <c r="F72">
        <f t="shared" si="11"/>
        <v>1.8753664371255714</v>
      </c>
      <c r="H72" s="2">
        <v>0.39</v>
      </c>
      <c r="I72" s="2">
        <v>1.6339999999999999</v>
      </c>
      <c r="J72" s="2">
        <f t="shared" si="6"/>
        <v>1.8753664371255714</v>
      </c>
      <c r="L72">
        <v>0.443</v>
      </c>
      <c r="M72">
        <v>1.6080000000000001</v>
      </c>
      <c r="N72" s="2">
        <f t="shared" si="7"/>
        <v>1.8821675170426364</v>
      </c>
    </row>
    <row r="73" spans="1:14" x14ac:dyDescent="0.35">
      <c r="A73" s="25" t="s">
        <v>57</v>
      </c>
      <c r="B73" s="25" t="s">
        <v>48</v>
      </c>
      <c r="D73" s="23">
        <f>'Forshammar-oxydravit (2)'!D70</f>
        <v>0.46874505158163876</v>
      </c>
      <c r="F73">
        <f t="shared" si="11"/>
        <v>1.9295015407678393</v>
      </c>
      <c r="H73" s="2">
        <v>0.39</v>
      </c>
      <c r="I73" s="2">
        <v>1.6339999999999999</v>
      </c>
      <c r="J73" s="2">
        <f t="shared" si="6"/>
        <v>1.9295015407678393</v>
      </c>
      <c r="L73">
        <v>0.443</v>
      </c>
      <c r="M73">
        <v>1.6080000000000001</v>
      </c>
      <c r="N73" s="2">
        <f t="shared" si="7"/>
        <v>1.9436594424619305</v>
      </c>
    </row>
    <row r="74" spans="1:14" x14ac:dyDescent="0.35">
      <c r="A74" s="25" t="s">
        <v>57</v>
      </c>
      <c r="B74" s="25" t="s">
        <v>31</v>
      </c>
      <c r="D74" s="23">
        <f>'Forshammar-oxydravit (2)'!D71</f>
        <v>0.54706713537137552</v>
      </c>
      <c r="F74">
        <f t="shared" si="11"/>
        <v>1.8692416626258987</v>
      </c>
      <c r="H74" s="2">
        <v>0.39</v>
      </c>
      <c r="I74" s="2">
        <v>1.6339999999999999</v>
      </c>
      <c r="J74" s="2">
        <f t="shared" si="6"/>
        <v>1.8692416626258987</v>
      </c>
      <c r="L74">
        <v>0.443</v>
      </c>
      <c r="M74">
        <v>1.6080000000000001</v>
      </c>
      <c r="N74" s="2">
        <f t="shared" si="7"/>
        <v>1.8752104013930082</v>
      </c>
    </row>
    <row r="75" spans="1:14" x14ac:dyDescent="0.35">
      <c r="A75" s="25" t="s">
        <v>57</v>
      </c>
      <c r="B75" s="25" t="s">
        <v>49</v>
      </c>
      <c r="D75" s="23">
        <f>'Forshammar-oxydravit (2)'!D72</f>
        <v>0.50857940615180453</v>
      </c>
      <c r="F75">
        <f t="shared" si="11"/>
        <v>1.8976922280437329</v>
      </c>
      <c r="H75" s="2">
        <v>0.39</v>
      </c>
      <c r="I75" s="2">
        <v>1.6339999999999999</v>
      </c>
      <c r="J75" s="2">
        <f t="shared" si="6"/>
        <v>1.8976922280437329</v>
      </c>
      <c r="L75">
        <v>0.443</v>
      </c>
      <c r="M75">
        <v>1.6080000000000001</v>
      </c>
      <c r="N75" s="2">
        <f t="shared" si="7"/>
        <v>1.9075273257009584</v>
      </c>
    </row>
    <row r="76" spans="1:14" x14ac:dyDescent="0.35">
      <c r="A76" s="25" t="s">
        <v>58</v>
      </c>
      <c r="B76" s="25" t="s">
        <v>16</v>
      </c>
      <c r="C76" t="str">
        <f>'Forshammar-oxydravit (2)'!C73</f>
        <v>Al</v>
      </c>
      <c r="D76" s="23">
        <f>'Forshammar-oxydravit (2)'!D73</f>
        <v>0.42821748477161148</v>
      </c>
      <c r="F76">
        <f>IF(C$76="Al",J76,N76)</f>
        <v>1.9647683874836961</v>
      </c>
      <c r="H76" s="2">
        <v>0.39</v>
      </c>
      <c r="I76" s="2">
        <v>1.6339999999999999</v>
      </c>
      <c r="J76" s="2">
        <f t="shared" si="6"/>
        <v>1.9647683874836961</v>
      </c>
      <c r="L76">
        <v>0.443</v>
      </c>
      <c r="M76">
        <v>1.6080000000000001</v>
      </c>
      <c r="N76" s="2">
        <f t="shared" si="7"/>
        <v>1.98371896321866</v>
      </c>
    </row>
    <row r="77" spans="1:14" x14ac:dyDescent="0.35">
      <c r="A77" s="25" t="s">
        <v>58</v>
      </c>
      <c r="B77" s="25" t="s">
        <v>13</v>
      </c>
      <c r="D77" s="23">
        <f>'Forshammar-oxydravit (2)'!D74</f>
        <v>0.55530426073901928</v>
      </c>
      <c r="F77">
        <f t="shared" ref="F77:F81" si="12">IF(C$76="Al",J77,N77)</f>
        <v>1.863413248182662</v>
      </c>
      <c r="H77" s="2">
        <v>0.39</v>
      </c>
      <c r="I77" s="2">
        <v>1.6339999999999999</v>
      </c>
      <c r="J77" s="2">
        <f t="shared" si="6"/>
        <v>1.863413248182662</v>
      </c>
      <c r="L77">
        <v>0.443</v>
      </c>
      <c r="M77">
        <v>1.6080000000000001</v>
      </c>
      <c r="N77" s="2">
        <f t="shared" si="7"/>
        <v>1.8685899203715879</v>
      </c>
    </row>
    <row r="78" spans="1:14" x14ac:dyDescent="0.35">
      <c r="A78" s="25" t="s">
        <v>58</v>
      </c>
      <c r="B78" s="25" t="s">
        <v>14</v>
      </c>
      <c r="D78" s="23">
        <f>'Forshammar-oxydravit (2)'!D75</f>
        <v>0.53854280279231548</v>
      </c>
      <c r="F78">
        <f t="shared" si="12"/>
        <v>1.8753664371255714</v>
      </c>
      <c r="H78" s="2">
        <v>0.39</v>
      </c>
      <c r="I78" s="2">
        <v>1.6339999999999999</v>
      </c>
      <c r="J78" s="2">
        <f t="shared" si="6"/>
        <v>1.8753664371255714</v>
      </c>
      <c r="L78">
        <v>0.443</v>
      </c>
      <c r="M78">
        <v>1.6080000000000001</v>
      </c>
      <c r="N78" s="2">
        <f t="shared" si="7"/>
        <v>1.8821675170426364</v>
      </c>
    </row>
    <row r="79" spans="1:14" x14ac:dyDescent="0.35">
      <c r="A79" s="25" t="s">
        <v>58</v>
      </c>
      <c r="B79" s="25" t="s">
        <v>48</v>
      </c>
      <c r="D79" s="23">
        <f>'Forshammar-oxydravit (2)'!D76</f>
        <v>0.46874505158163876</v>
      </c>
      <c r="F79">
        <f t="shared" si="12"/>
        <v>1.9295015407678393</v>
      </c>
      <c r="H79" s="2">
        <v>0.39</v>
      </c>
      <c r="I79" s="2">
        <v>1.6339999999999999</v>
      </c>
      <c r="J79" s="2">
        <f t="shared" si="6"/>
        <v>1.9295015407678393</v>
      </c>
      <c r="L79">
        <v>0.443</v>
      </c>
      <c r="M79">
        <v>1.6080000000000001</v>
      </c>
      <c r="N79" s="2">
        <f t="shared" si="7"/>
        <v>1.9436594424619305</v>
      </c>
    </row>
    <row r="80" spans="1:14" x14ac:dyDescent="0.35">
      <c r="A80" s="25" t="s">
        <v>58</v>
      </c>
      <c r="B80" s="25" t="s">
        <v>31</v>
      </c>
      <c r="D80" s="23">
        <f>'Forshammar-oxydravit (2)'!D77</f>
        <v>0.54706713537137552</v>
      </c>
      <c r="F80">
        <f t="shared" si="12"/>
        <v>1.8692416626258987</v>
      </c>
      <c r="H80" s="2">
        <v>0.39</v>
      </c>
      <c r="I80" s="2">
        <v>1.6339999999999999</v>
      </c>
      <c r="J80" s="2">
        <f t="shared" si="6"/>
        <v>1.8692416626258987</v>
      </c>
      <c r="L80">
        <v>0.443</v>
      </c>
      <c r="M80">
        <v>1.6080000000000001</v>
      </c>
      <c r="N80" s="2">
        <f t="shared" si="7"/>
        <v>1.8752104013930082</v>
      </c>
    </row>
    <row r="81" spans="1:14" x14ac:dyDescent="0.35">
      <c r="A81" s="25" t="s">
        <v>58</v>
      </c>
      <c r="B81" s="25" t="s">
        <v>49</v>
      </c>
      <c r="D81" s="23">
        <f>'Forshammar-oxydravit (2)'!D78</f>
        <v>0.50857940615180453</v>
      </c>
      <c r="F81">
        <f t="shared" si="12"/>
        <v>1.8976922280437329</v>
      </c>
      <c r="H81" s="2">
        <v>0.39</v>
      </c>
      <c r="I81" s="2">
        <v>1.6339999999999999</v>
      </c>
      <c r="J81" s="2">
        <f t="shared" si="6"/>
        <v>1.8976922280437329</v>
      </c>
      <c r="L81">
        <v>0.443</v>
      </c>
      <c r="M81">
        <v>1.6080000000000001</v>
      </c>
      <c r="N81" s="2">
        <f t="shared" si="7"/>
        <v>1.9075273257009584</v>
      </c>
    </row>
    <row r="82" spans="1:14" x14ac:dyDescent="0.35">
      <c r="A82" s="25" t="s">
        <v>59</v>
      </c>
      <c r="B82" s="25" t="s">
        <v>16</v>
      </c>
      <c r="C82" t="str">
        <f>'Forshammar-oxydravit (2)'!C79</f>
        <v>Al</v>
      </c>
      <c r="D82" s="23">
        <f>'Forshammar-oxydravit (2)'!D79</f>
        <v>0.42821748477161148</v>
      </c>
      <c r="F82">
        <f>IF(C$82="Al",J82,N82)</f>
        <v>1.9647683874836961</v>
      </c>
      <c r="H82" s="2">
        <v>0.39</v>
      </c>
      <c r="I82" s="2">
        <v>1.6339999999999999</v>
      </c>
      <c r="J82" s="2">
        <f t="shared" si="6"/>
        <v>1.9647683874836961</v>
      </c>
      <c r="L82">
        <v>0.443</v>
      </c>
      <c r="M82">
        <v>1.6080000000000001</v>
      </c>
      <c r="N82" s="2">
        <f t="shared" si="7"/>
        <v>1.98371896321866</v>
      </c>
    </row>
    <row r="83" spans="1:14" x14ac:dyDescent="0.35">
      <c r="A83" s="25" t="s">
        <v>59</v>
      </c>
      <c r="B83" s="25" t="s">
        <v>13</v>
      </c>
      <c r="D83" s="23">
        <f>'Forshammar-oxydravit (2)'!D80</f>
        <v>0.55530426073901928</v>
      </c>
      <c r="F83">
        <f t="shared" ref="F83:F87" si="13">IF(C$82="Al",J83,N83)</f>
        <v>1.863413248182662</v>
      </c>
      <c r="H83" s="2">
        <v>0.39</v>
      </c>
      <c r="I83" s="2">
        <v>1.6339999999999999</v>
      </c>
      <c r="J83" s="2">
        <f t="shared" si="6"/>
        <v>1.863413248182662</v>
      </c>
      <c r="L83">
        <v>0.443</v>
      </c>
      <c r="M83">
        <v>1.6080000000000001</v>
      </c>
      <c r="N83" s="2">
        <f t="shared" si="7"/>
        <v>1.8685899203715879</v>
      </c>
    </row>
    <row r="84" spans="1:14" x14ac:dyDescent="0.35">
      <c r="A84" s="25" t="s">
        <v>59</v>
      </c>
      <c r="B84" s="25" t="s">
        <v>14</v>
      </c>
      <c r="D84" s="23">
        <f>'Forshammar-oxydravit (2)'!D81</f>
        <v>0.53854280279231548</v>
      </c>
      <c r="F84">
        <f t="shared" si="13"/>
        <v>1.8753664371255714</v>
      </c>
      <c r="H84" s="2">
        <v>0.39</v>
      </c>
      <c r="I84" s="2">
        <v>1.6339999999999999</v>
      </c>
      <c r="J84" s="2">
        <f t="shared" si="6"/>
        <v>1.8753664371255714</v>
      </c>
      <c r="L84">
        <v>0.443</v>
      </c>
      <c r="M84">
        <v>1.6080000000000001</v>
      </c>
      <c r="N84" s="2">
        <f t="shared" si="7"/>
        <v>1.8821675170426364</v>
      </c>
    </row>
    <row r="85" spans="1:14" x14ac:dyDescent="0.35">
      <c r="A85" s="25" t="s">
        <v>59</v>
      </c>
      <c r="B85" s="25" t="s">
        <v>48</v>
      </c>
      <c r="D85" s="23">
        <f>'Forshammar-oxydravit (2)'!D82</f>
        <v>0.46874505158163876</v>
      </c>
      <c r="F85">
        <f t="shared" si="13"/>
        <v>1.9295015407678393</v>
      </c>
      <c r="H85" s="2">
        <v>0.39</v>
      </c>
      <c r="I85" s="2">
        <v>1.6339999999999999</v>
      </c>
      <c r="J85" s="2">
        <f t="shared" si="6"/>
        <v>1.9295015407678393</v>
      </c>
      <c r="L85">
        <v>0.443</v>
      </c>
      <c r="M85">
        <v>1.6080000000000001</v>
      </c>
      <c r="N85" s="2">
        <f t="shared" si="7"/>
        <v>1.9436594424619305</v>
      </c>
    </row>
    <row r="86" spans="1:14" x14ac:dyDescent="0.35">
      <c r="A86" s="25" t="s">
        <v>59</v>
      </c>
      <c r="B86" s="25" t="s">
        <v>31</v>
      </c>
      <c r="D86" s="23">
        <f>'Forshammar-oxydravit (2)'!D83</f>
        <v>0.54706713537137552</v>
      </c>
      <c r="F86">
        <f t="shared" si="13"/>
        <v>1.8692416626258987</v>
      </c>
      <c r="H86" s="2">
        <v>0.39</v>
      </c>
      <c r="I86" s="2">
        <v>1.6339999999999999</v>
      </c>
      <c r="J86" s="2">
        <f t="shared" si="6"/>
        <v>1.8692416626258987</v>
      </c>
      <c r="L86">
        <v>0.443</v>
      </c>
      <c r="M86">
        <v>1.6080000000000001</v>
      </c>
      <c r="N86" s="2">
        <f t="shared" si="7"/>
        <v>1.8752104013930082</v>
      </c>
    </row>
    <row r="87" spans="1:14" x14ac:dyDescent="0.35">
      <c r="A87" s="25" t="s">
        <v>59</v>
      </c>
      <c r="B87" s="25" t="s">
        <v>49</v>
      </c>
      <c r="D87" s="23">
        <f>'Forshammar-oxydravit (2)'!D84</f>
        <v>0.50857940615180453</v>
      </c>
      <c r="F87">
        <f t="shared" si="13"/>
        <v>1.8976922280437329</v>
      </c>
      <c r="H87" s="2">
        <v>0.39</v>
      </c>
      <c r="I87" s="2">
        <v>1.6339999999999999</v>
      </c>
      <c r="J87" s="2">
        <f t="shared" si="6"/>
        <v>1.8976922280437329</v>
      </c>
      <c r="L87">
        <v>0.443</v>
      </c>
      <c r="M87">
        <v>1.6080000000000001</v>
      </c>
      <c r="N87" s="2">
        <f t="shared" si="7"/>
        <v>1.9075273257009584</v>
      </c>
    </row>
    <row r="88" spans="1:14" x14ac:dyDescent="0.35">
      <c r="A88" s="25" t="s">
        <v>60</v>
      </c>
      <c r="B88" s="25" t="s">
        <v>16</v>
      </c>
      <c r="C88" t="str">
        <f>'Forshammar-oxydravit (2)'!C85</f>
        <v>Al</v>
      </c>
      <c r="D88" s="23">
        <f>'Forshammar-oxydravit (2)'!D85</f>
        <v>0.42821748477161148</v>
      </c>
      <c r="F88">
        <f>IF(C$88="Al",J88,N88)</f>
        <v>1.9647683874836961</v>
      </c>
      <c r="H88" s="2">
        <v>0.39</v>
      </c>
      <c r="I88" s="2">
        <v>1.6339999999999999</v>
      </c>
      <c r="J88" s="2">
        <f t="shared" si="6"/>
        <v>1.9647683874836961</v>
      </c>
      <c r="L88">
        <v>0.443</v>
      </c>
      <c r="M88">
        <v>1.6080000000000001</v>
      </c>
      <c r="N88" s="2">
        <f t="shared" si="7"/>
        <v>1.98371896321866</v>
      </c>
    </row>
    <row r="89" spans="1:14" x14ac:dyDescent="0.35">
      <c r="A89" s="25" t="s">
        <v>60</v>
      </c>
      <c r="B89" s="25" t="s">
        <v>13</v>
      </c>
      <c r="D89" s="23">
        <f>'Forshammar-oxydravit (2)'!D86</f>
        <v>0.55530426073901928</v>
      </c>
      <c r="F89">
        <f t="shared" ref="F89:F93" si="14">IF(C$88="Al",J89,N89)</f>
        <v>1.863413248182662</v>
      </c>
      <c r="H89" s="2">
        <v>0.39</v>
      </c>
      <c r="I89" s="2">
        <v>1.6339999999999999</v>
      </c>
      <c r="J89" s="2">
        <f t="shared" si="6"/>
        <v>1.863413248182662</v>
      </c>
      <c r="L89">
        <v>0.443</v>
      </c>
      <c r="M89">
        <v>1.6080000000000001</v>
      </c>
      <c r="N89" s="2">
        <f t="shared" si="7"/>
        <v>1.8685899203715879</v>
      </c>
    </row>
    <row r="90" spans="1:14" x14ac:dyDescent="0.35">
      <c r="A90" s="25" t="s">
        <v>60</v>
      </c>
      <c r="B90" s="25" t="s">
        <v>14</v>
      </c>
      <c r="D90" s="23">
        <f>'Forshammar-oxydravit (2)'!D87</f>
        <v>0.53854280279231548</v>
      </c>
      <c r="F90">
        <f t="shared" si="14"/>
        <v>1.8753664371255714</v>
      </c>
      <c r="H90" s="2">
        <v>0.39</v>
      </c>
      <c r="I90" s="2">
        <v>1.6339999999999999</v>
      </c>
      <c r="J90" s="2">
        <f t="shared" si="6"/>
        <v>1.8753664371255714</v>
      </c>
      <c r="L90">
        <v>0.443</v>
      </c>
      <c r="M90">
        <v>1.6080000000000001</v>
      </c>
      <c r="N90" s="2">
        <f t="shared" si="7"/>
        <v>1.8821675170426364</v>
      </c>
    </row>
    <row r="91" spans="1:14" x14ac:dyDescent="0.35">
      <c r="A91" s="25" t="s">
        <v>60</v>
      </c>
      <c r="B91" s="25" t="s">
        <v>48</v>
      </c>
      <c r="D91" s="23">
        <f>'Forshammar-oxydravit (2)'!D88</f>
        <v>0.46874505158163876</v>
      </c>
      <c r="F91">
        <f t="shared" si="14"/>
        <v>1.9295015407678393</v>
      </c>
      <c r="H91" s="2">
        <v>0.39</v>
      </c>
      <c r="I91" s="2">
        <v>1.6339999999999999</v>
      </c>
      <c r="J91" s="2">
        <f t="shared" si="6"/>
        <v>1.9295015407678393</v>
      </c>
      <c r="L91">
        <v>0.443</v>
      </c>
      <c r="M91">
        <v>1.6080000000000001</v>
      </c>
      <c r="N91" s="2">
        <f t="shared" si="7"/>
        <v>1.9436594424619305</v>
      </c>
    </row>
    <row r="92" spans="1:14" x14ac:dyDescent="0.35">
      <c r="A92" s="25" t="s">
        <v>60</v>
      </c>
      <c r="B92" s="25" t="s">
        <v>31</v>
      </c>
      <c r="D92" s="23">
        <f>'Forshammar-oxydravit (2)'!D89</f>
        <v>0.54706713537137552</v>
      </c>
      <c r="F92">
        <f t="shared" si="14"/>
        <v>1.8692416626258987</v>
      </c>
      <c r="H92" s="2">
        <v>0.39</v>
      </c>
      <c r="I92" s="2">
        <v>1.6339999999999999</v>
      </c>
      <c r="J92" s="2">
        <f t="shared" si="6"/>
        <v>1.8692416626258987</v>
      </c>
      <c r="L92">
        <v>0.443</v>
      </c>
      <c r="M92">
        <v>1.6080000000000001</v>
      </c>
      <c r="N92" s="2">
        <f t="shared" si="7"/>
        <v>1.8752104013930082</v>
      </c>
    </row>
    <row r="93" spans="1:14" x14ac:dyDescent="0.35">
      <c r="A93" s="25" t="s">
        <v>60</v>
      </c>
      <c r="B93" s="25" t="s">
        <v>49</v>
      </c>
      <c r="D93" s="23">
        <f>'Forshammar-oxydravit (2)'!D90</f>
        <v>0.50857940615180453</v>
      </c>
      <c r="F93">
        <f t="shared" si="14"/>
        <v>1.8976922280437329</v>
      </c>
      <c r="H93" s="2">
        <v>0.39</v>
      </c>
      <c r="I93" s="2">
        <v>1.6339999999999999</v>
      </c>
      <c r="J93" s="2">
        <f t="shared" si="6"/>
        <v>1.8976922280437329</v>
      </c>
      <c r="L93">
        <v>0.443</v>
      </c>
      <c r="M93">
        <v>1.6080000000000001</v>
      </c>
      <c r="N93" s="2">
        <f t="shared" si="7"/>
        <v>1.9075273257009584</v>
      </c>
    </row>
    <row r="94" spans="1:14" x14ac:dyDescent="0.35">
      <c r="A94" s="25" t="s">
        <v>61</v>
      </c>
      <c r="B94" s="25" t="s">
        <v>16</v>
      </c>
      <c r="C94" t="str">
        <f>'Forshammar-oxydravit (2)'!C91</f>
        <v>Al</v>
      </c>
      <c r="D94" s="23">
        <f>'Forshammar-oxydravit (2)'!D91</f>
        <v>0.42821748477161148</v>
      </c>
      <c r="F94">
        <f>IF(C$94="Al",J94,N94)</f>
        <v>1.9647683874836961</v>
      </c>
      <c r="H94" s="2">
        <v>0.39</v>
      </c>
      <c r="I94" s="2">
        <v>1.6339999999999999</v>
      </c>
      <c r="J94" s="2">
        <f t="shared" si="6"/>
        <v>1.9647683874836961</v>
      </c>
      <c r="L94">
        <v>0.443</v>
      </c>
      <c r="M94">
        <v>1.6080000000000001</v>
      </c>
      <c r="N94" s="2">
        <f t="shared" si="7"/>
        <v>1.98371896321866</v>
      </c>
    </row>
    <row r="95" spans="1:14" x14ac:dyDescent="0.35">
      <c r="A95" s="25" t="s">
        <v>61</v>
      </c>
      <c r="B95" s="25" t="s">
        <v>13</v>
      </c>
      <c r="D95" s="23">
        <f>'Forshammar-oxydravit (2)'!D92</f>
        <v>0.55530426073901928</v>
      </c>
      <c r="F95">
        <f t="shared" ref="F95:F99" si="15">IF(C$94="Al",J95,N95)</f>
        <v>1.863413248182662</v>
      </c>
      <c r="H95" s="2">
        <v>0.39</v>
      </c>
      <c r="I95" s="2">
        <v>1.6339999999999999</v>
      </c>
      <c r="J95" s="2">
        <f t="shared" si="6"/>
        <v>1.863413248182662</v>
      </c>
      <c r="L95">
        <v>0.443</v>
      </c>
      <c r="M95">
        <v>1.6080000000000001</v>
      </c>
      <c r="N95" s="2">
        <f t="shared" si="7"/>
        <v>1.8685899203715879</v>
      </c>
    </row>
    <row r="96" spans="1:14" x14ac:dyDescent="0.35">
      <c r="A96" s="25" t="s">
        <v>61</v>
      </c>
      <c r="B96" s="25" t="s">
        <v>14</v>
      </c>
      <c r="D96" s="23">
        <f>'Forshammar-oxydravit (2)'!D93</f>
        <v>0.53854280279231548</v>
      </c>
      <c r="F96">
        <f t="shared" si="15"/>
        <v>1.8753664371255714</v>
      </c>
      <c r="H96" s="2">
        <v>0.39</v>
      </c>
      <c r="I96" s="2">
        <v>1.6339999999999999</v>
      </c>
      <c r="J96" s="2">
        <f t="shared" si="6"/>
        <v>1.8753664371255714</v>
      </c>
      <c r="L96">
        <v>0.443</v>
      </c>
      <c r="M96">
        <v>1.6080000000000001</v>
      </c>
      <c r="N96" s="2">
        <f t="shared" si="7"/>
        <v>1.8821675170426364</v>
      </c>
    </row>
    <row r="97" spans="1:14" x14ac:dyDescent="0.35">
      <c r="A97" s="25" t="s">
        <v>61</v>
      </c>
      <c r="B97" s="25" t="s">
        <v>48</v>
      </c>
      <c r="D97" s="23">
        <f>'Forshammar-oxydravit (2)'!D94</f>
        <v>0.46874505158163876</v>
      </c>
      <c r="F97">
        <f t="shared" si="15"/>
        <v>1.9295015407678393</v>
      </c>
      <c r="H97" s="2">
        <v>0.39</v>
      </c>
      <c r="I97" s="2">
        <v>1.6339999999999999</v>
      </c>
      <c r="J97" s="2">
        <f t="shared" si="6"/>
        <v>1.9295015407678393</v>
      </c>
      <c r="L97">
        <v>0.443</v>
      </c>
      <c r="M97">
        <v>1.6080000000000001</v>
      </c>
      <c r="N97" s="2">
        <f t="shared" si="7"/>
        <v>1.9436594424619305</v>
      </c>
    </row>
    <row r="98" spans="1:14" x14ac:dyDescent="0.35">
      <c r="A98" s="25" t="s">
        <v>61</v>
      </c>
      <c r="B98" s="25" t="s">
        <v>31</v>
      </c>
      <c r="D98" s="23">
        <f>'Forshammar-oxydravit (2)'!D95</f>
        <v>0.54706713537137552</v>
      </c>
      <c r="F98">
        <f t="shared" si="15"/>
        <v>1.8692416626258987</v>
      </c>
      <c r="H98" s="2">
        <v>0.39</v>
      </c>
      <c r="I98" s="2">
        <v>1.6339999999999999</v>
      </c>
      <c r="J98" s="2">
        <f t="shared" si="6"/>
        <v>1.8692416626258987</v>
      </c>
      <c r="L98">
        <v>0.443</v>
      </c>
      <c r="M98">
        <v>1.6080000000000001</v>
      </c>
      <c r="N98" s="2">
        <f t="shared" si="7"/>
        <v>1.8752104013930082</v>
      </c>
    </row>
    <row r="99" spans="1:14" x14ac:dyDescent="0.35">
      <c r="A99" s="25" t="s">
        <v>61</v>
      </c>
      <c r="B99" s="25" t="s">
        <v>49</v>
      </c>
      <c r="D99" s="23">
        <f>'Forshammar-oxydravit (2)'!D96</f>
        <v>0.50857940615180453</v>
      </c>
      <c r="F99">
        <f t="shared" si="15"/>
        <v>1.8976922280437329</v>
      </c>
      <c r="H99" s="2">
        <v>0.39</v>
      </c>
      <c r="I99" s="2">
        <v>1.6339999999999999</v>
      </c>
      <c r="J99" s="2">
        <f t="shared" si="6"/>
        <v>1.8976922280437329</v>
      </c>
      <c r="L99">
        <v>0.443</v>
      </c>
      <c r="M99">
        <v>1.6080000000000001</v>
      </c>
      <c r="N99" s="2">
        <f t="shared" si="7"/>
        <v>1.9075273257009584</v>
      </c>
    </row>
    <row r="100" spans="1:14" x14ac:dyDescent="0.35">
      <c r="A100" s="25" t="s">
        <v>62</v>
      </c>
      <c r="B100" s="25" t="s">
        <v>16</v>
      </c>
      <c r="C100" t="str">
        <f>'Forshammar-oxydravit (2)'!C97</f>
        <v>Al</v>
      </c>
      <c r="D100" s="23">
        <f>'Forshammar-oxydravit (2)'!D97</f>
        <v>0.42821748477161148</v>
      </c>
      <c r="F100">
        <f>IF(C$100="Al",J100,N100)</f>
        <v>1.9647683874836961</v>
      </c>
      <c r="H100" s="2">
        <v>0.39</v>
      </c>
      <c r="I100" s="2">
        <v>1.6339999999999999</v>
      </c>
      <c r="J100" s="2">
        <f t="shared" si="6"/>
        <v>1.9647683874836961</v>
      </c>
      <c r="L100">
        <v>0.443</v>
      </c>
      <c r="M100">
        <v>1.6080000000000001</v>
      </c>
      <c r="N100" s="2">
        <f t="shared" si="7"/>
        <v>1.98371896321866</v>
      </c>
    </row>
    <row r="101" spans="1:14" x14ac:dyDescent="0.35">
      <c r="A101" s="25" t="s">
        <v>62</v>
      </c>
      <c r="B101" s="25" t="s">
        <v>13</v>
      </c>
      <c r="D101" s="23">
        <f>'Forshammar-oxydravit (2)'!D98</f>
        <v>0.55530426073901928</v>
      </c>
      <c r="F101">
        <f t="shared" ref="F101:F105" si="16">IF(C$100="Al",J101,N101)</f>
        <v>1.863413248182662</v>
      </c>
      <c r="H101" s="2">
        <v>0.39</v>
      </c>
      <c r="I101" s="2">
        <v>1.6339999999999999</v>
      </c>
      <c r="J101" s="2">
        <f t="shared" si="6"/>
        <v>1.863413248182662</v>
      </c>
      <c r="L101">
        <v>0.443</v>
      </c>
      <c r="M101">
        <v>1.6080000000000001</v>
      </c>
      <c r="N101" s="2">
        <f t="shared" si="7"/>
        <v>1.8685899203715879</v>
      </c>
    </row>
    <row r="102" spans="1:14" x14ac:dyDescent="0.35">
      <c r="A102" s="25" t="s">
        <v>62</v>
      </c>
      <c r="B102" s="25" t="s">
        <v>14</v>
      </c>
      <c r="D102" s="23">
        <f>'Forshammar-oxydravit (2)'!D99</f>
        <v>0.53854280279231548</v>
      </c>
      <c r="F102">
        <f t="shared" si="16"/>
        <v>1.8753664371255714</v>
      </c>
      <c r="H102" s="2">
        <v>0.39</v>
      </c>
      <c r="I102" s="2">
        <v>1.6339999999999999</v>
      </c>
      <c r="J102" s="2">
        <f t="shared" si="6"/>
        <v>1.8753664371255714</v>
      </c>
      <c r="L102">
        <v>0.443</v>
      </c>
      <c r="M102">
        <v>1.6080000000000001</v>
      </c>
      <c r="N102" s="2">
        <f t="shared" si="7"/>
        <v>1.8821675170426364</v>
      </c>
    </row>
    <row r="103" spans="1:14" x14ac:dyDescent="0.35">
      <c r="A103" s="25" t="s">
        <v>62</v>
      </c>
      <c r="B103" s="25" t="s">
        <v>48</v>
      </c>
      <c r="D103" s="23">
        <f>'Forshammar-oxydravit (2)'!D100</f>
        <v>0.46874505158163876</v>
      </c>
      <c r="F103">
        <f t="shared" si="16"/>
        <v>1.9295015407678393</v>
      </c>
      <c r="H103" s="2">
        <v>0.39</v>
      </c>
      <c r="I103" s="2">
        <v>1.6339999999999999</v>
      </c>
      <c r="J103" s="2">
        <f t="shared" si="6"/>
        <v>1.9295015407678393</v>
      </c>
      <c r="L103">
        <v>0.443</v>
      </c>
      <c r="M103">
        <v>1.6080000000000001</v>
      </c>
      <c r="N103" s="2">
        <f t="shared" si="7"/>
        <v>1.9436594424619305</v>
      </c>
    </row>
    <row r="104" spans="1:14" x14ac:dyDescent="0.35">
      <c r="A104" s="25" t="s">
        <v>62</v>
      </c>
      <c r="B104" s="25" t="s">
        <v>31</v>
      </c>
      <c r="D104" s="23">
        <f>'Forshammar-oxydravit (2)'!D101</f>
        <v>0.54706713537137552</v>
      </c>
      <c r="F104">
        <f t="shared" si="16"/>
        <v>1.8692416626258987</v>
      </c>
      <c r="H104" s="2">
        <v>0.39</v>
      </c>
      <c r="I104" s="2">
        <v>1.6339999999999999</v>
      </c>
      <c r="J104" s="2">
        <f t="shared" si="6"/>
        <v>1.8692416626258987</v>
      </c>
      <c r="L104">
        <v>0.443</v>
      </c>
      <c r="M104">
        <v>1.6080000000000001</v>
      </c>
      <c r="N104" s="2">
        <f t="shared" si="7"/>
        <v>1.8752104013930082</v>
      </c>
    </row>
    <row r="105" spans="1:14" x14ac:dyDescent="0.35">
      <c r="A105" s="25" t="s">
        <v>62</v>
      </c>
      <c r="B105" s="25" t="s">
        <v>49</v>
      </c>
      <c r="D105" s="23">
        <f>'Forshammar-oxydravit (2)'!D102</f>
        <v>0.50857940615180453</v>
      </c>
      <c r="F105">
        <f t="shared" si="16"/>
        <v>1.8976922280437329</v>
      </c>
      <c r="H105" s="2">
        <v>0.39</v>
      </c>
      <c r="I105" s="2">
        <v>1.6339999999999999</v>
      </c>
      <c r="J105" s="2">
        <f t="shared" si="6"/>
        <v>1.8976922280437329</v>
      </c>
      <c r="L105">
        <v>0.443</v>
      </c>
      <c r="M105">
        <v>1.6080000000000001</v>
      </c>
      <c r="N105" s="2">
        <f t="shared" si="7"/>
        <v>1.9075273257009584</v>
      </c>
    </row>
    <row r="106" spans="1:14" x14ac:dyDescent="0.35">
      <c r="A106" s="25" t="s">
        <v>63</v>
      </c>
      <c r="B106" s="25" t="s">
        <v>16</v>
      </c>
      <c r="C106" t="str">
        <f>'Forshammar-oxydravit (2)'!C103</f>
        <v>Al</v>
      </c>
      <c r="D106" s="23">
        <f>'Forshammar-oxydravit (2)'!D103</f>
        <v>0.42821748477161148</v>
      </c>
      <c r="F106">
        <f>IF(C$106="Al",J106,N106)</f>
        <v>1.9647683874836961</v>
      </c>
      <c r="H106" s="2">
        <v>0.39</v>
      </c>
      <c r="I106" s="2">
        <v>1.6339999999999999</v>
      </c>
      <c r="J106" s="2">
        <f t="shared" si="6"/>
        <v>1.9647683874836961</v>
      </c>
      <c r="L106">
        <v>0.443</v>
      </c>
      <c r="M106">
        <v>1.6080000000000001</v>
      </c>
      <c r="N106" s="2">
        <f t="shared" si="7"/>
        <v>1.98371896321866</v>
      </c>
    </row>
    <row r="107" spans="1:14" x14ac:dyDescent="0.35">
      <c r="A107" s="25" t="s">
        <v>63</v>
      </c>
      <c r="B107" s="25" t="s">
        <v>13</v>
      </c>
      <c r="D107" s="23">
        <f>'Forshammar-oxydravit (2)'!D104</f>
        <v>0.55530426073901928</v>
      </c>
      <c r="F107">
        <f t="shared" ref="F107:F111" si="17">IF(C$106="Al",J107,N107)</f>
        <v>1.863413248182662</v>
      </c>
      <c r="H107" s="2">
        <v>0.39</v>
      </c>
      <c r="I107" s="2">
        <v>1.6339999999999999</v>
      </c>
      <c r="J107" s="2">
        <f t="shared" si="6"/>
        <v>1.863413248182662</v>
      </c>
      <c r="L107">
        <v>0.443</v>
      </c>
      <c r="M107">
        <v>1.6080000000000001</v>
      </c>
      <c r="N107" s="2">
        <f t="shared" si="7"/>
        <v>1.8685899203715879</v>
      </c>
    </row>
    <row r="108" spans="1:14" x14ac:dyDescent="0.35">
      <c r="A108" s="25" t="s">
        <v>63</v>
      </c>
      <c r="B108" s="25" t="s">
        <v>14</v>
      </c>
      <c r="D108" s="23">
        <f>'Forshammar-oxydravit (2)'!D105</f>
        <v>0.53854280279231548</v>
      </c>
      <c r="F108">
        <f t="shared" si="17"/>
        <v>1.8753664371255714</v>
      </c>
      <c r="H108" s="2">
        <v>0.39</v>
      </c>
      <c r="I108" s="2">
        <v>1.6339999999999999</v>
      </c>
      <c r="J108" s="2">
        <f t="shared" si="6"/>
        <v>1.8753664371255714</v>
      </c>
      <c r="L108">
        <v>0.443</v>
      </c>
      <c r="M108">
        <v>1.6080000000000001</v>
      </c>
      <c r="N108" s="2">
        <f t="shared" si="7"/>
        <v>1.8821675170426364</v>
      </c>
    </row>
    <row r="109" spans="1:14" x14ac:dyDescent="0.35">
      <c r="A109" s="25" t="s">
        <v>63</v>
      </c>
      <c r="B109" s="25" t="s">
        <v>48</v>
      </c>
      <c r="D109" s="23">
        <f>'Forshammar-oxydravit (2)'!D106</f>
        <v>0.46874505158163876</v>
      </c>
      <c r="F109">
        <f t="shared" si="17"/>
        <v>1.9295015407678393</v>
      </c>
      <c r="H109" s="2">
        <v>0.39</v>
      </c>
      <c r="I109" s="2">
        <v>1.6339999999999999</v>
      </c>
      <c r="J109" s="2">
        <f t="shared" si="6"/>
        <v>1.9295015407678393</v>
      </c>
      <c r="L109">
        <v>0.443</v>
      </c>
      <c r="M109">
        <v>1.6080000000000001</v>
      </c>
      <c r="N109" s="2">
        <f t="shared" si="7"/>
        <v>1.9436594424619305</v>
      </c>
    </row>
    <row r="110" spans="1:14" x14ac:dyDescent="0.35">
      <c r="A110" s="25" t="s">
        <v>63</v>
      </c>
      <c r="B110" s="25" t="s">
        <v>31</v>
      </c>
      <c r="D110" s="23">
        <f>'Forshammar-oxydravit (2)'!D107</f>
        <v>0.54706713537137552</v>
      </c>
      <c r="F110">
        <f t="shared" si="17"/>
        <v>1.8692416626258987</v>
      </c>
      <c r="H110" s="2">
        <v>0.39</v>
      </c>
      <c r="I110" s="2">
        <v>1.6339999999999999</v>
      </c>
      <c r="J110" s="2">
        <f t="shared" si="6"/>
        <v>1.8692416626258987</v>
      </c>
      <c r="L110">
        <v>0.443</v>
      </c>
      <c r="M110">
        <v>1.6080000000000001</v>
      </c>
      <c r="N110" s="2">
        <f t="shared" si="7"/>
        <v>1.8752104013930082</v>
      </c>
    </row>
    <row r="111" spans="1:14" x14ac:dyDescent="0.35">
      <c r="A111" s="25" t="s">
        <v>63</v>
      </c>
      <c r="B111" s="25" t="s">
        <v>49</v>
      </c>
      <c r="D111" s="23">
        <f>'Forshammar-oxydravit (2)'!D108</f>
        <v>0.50857940615180453</v>
      </c>
      <c r="F111">
        <f t="shared" si="17"/>
        <v>1.8976922280437329</v>
      </c>
      <c r="H111" s="2">
        <v>0.39</v>
      </c>
      <c r="I111" s="2">
        <v>1.6339999999999999</v>
      </c>
      <c r="J111" s="2">
        <f t="shared" ref="J111:J153" si="18">I111-(H111*LN(D111))</f>
        <v>1.8976922280437329</v>
      </c>
      <c r="L111">
        <v>0.443</v>
      </c>
      <c r="M111">
        <v>1.6080000000000001</v>
      </c>
      <c r="N111" s="2">
        <f t="shared" ref="N111:N153" si="19">M111-(L111*LN(D111))</f>
        <v>1.9075273257009584</v>
      </c>
    </row>
    <row r="112" spans="1:14" x14ac:dyDescent="0.35">
      <c r="A112" s="25" t="s">
        <v>64</v>
      </c>
      <c r="B112" s="25" t="s">
        <v>16</v>
      </c>
      <c r="C112" t="str">
        <f>'Forshammar-oxydravit (2)'!C109</f>
        <v>Al</v>
      </c>
      <c r="D112" s="23">
        <f>'Forshammar-oxydravit (2)'!D109</f>
        <v>0.42821748477161148</v>
      </c>
      <c r="F112">
        <f>IF(C$112="Al",J112,N112)</f>
        <v>1.9647683874836961</v>
      </c>
      <c r="H112" s="2">
        <v>0.39</v>
      </c>
      <c r="I112" s="2">
        <v>1.6339999999999999</v>
      </c>
      <c r="J112" s="2">
        <f t="shared" si="18"/>
        <v>1.9647683874836961</v>
      </c>
      <c r="L112">
        <v>0.443</v>
      </c>
      <c r="M112">
        <v>1.6080000000000001</v>
      </c>
      <c r="N112" s="2">
        <f t="shared" si="19"/>
        <v>1.98371896321866</v>
      </c>
    </row>
    <row r="113" spans="1:14" x14ac:dyDescent="0.35">
      <c r="A113" s="25" t="s">
        <v>64</v>
      </c>
      <c r="B113" s="25" t="s">
        <v>13</v>
      </c>
      <c r="D113" s="23">
        <f>'Forshammar-oxydravit (2)'!D110</f>
        <v>0.55530426073901928</v>
      </c>
      <c r="F113">
        <f t="shared" ref="F113:F117" si="20">IF(C$112="Al",J113,N113)</f>
        <v>1.863413248182662</v>
      </c>
      <c r="H113" s="2">
        <v>0.39</v>
      </c>
      <c r="I113" s="2">
        <v>1.6339999999999999</v>
      </c>
      <c r="J113" s="2">
        <f t="shared" si="18"/>
        <v>1.863413248182662</v>
      </c>
      <c r="L113">
        <v>0.443</v>
      </c>
      <c r="M113">
        <v>1.6080000000000001</v>
      </c>
      <c r="N113" s="2">
        <f t="shared" si="19"/>
        <v>1.8685899203715879</v>
      </c>
    </row>
    <row r="114" spans="1:14" x14ac:dyDescent="0.35">
      <c r="A114" s="25" t="s">
        <v>64</v>
      </c>
      <c r="B114" s="25" t="s">
        <v>14</v>
      </c>
      <c r="D114" s="23">
        <f>'Forshammar-oxydravit (2)'!D111</f>
        <v>0.53854280279231548</v>
      </c>
      <c r="F114">
        <f t="shared" si="20"/>
        <v>1.8753664371255714</v>
      </c>
      <c r="H114" s="2">
        <v>0.39</v>
      </c>
      <c r="I114" s="2">
        <v>1.6339999999999999</v>
      </c>
      <c r="J114" s="2">
        <f t="shared" si="18"/>
        <v>1.8753664371255714</v>
      </c>
      <c r="L114">
        <v>0.443</v>
      </c>
      <c r="M114">
        <v>1.6080000000000001</v>
      </c>
      <c r="N114" s="2">
        <f t="shared" si="19"/>
        <v>1.8821675170426364</v>
      </c>
    </row>
    <row r="115" spans="1:14" x14ac:dyDescent="0.35">
      <c r="A115" s="25" t="s">
        <v>64</v>
      </c>
      <c r="B115" s="25" t="s">
        <v>48</v>
      </c>
      <c r="D115" s="23">
        <f>'Forshammar-oxydravit (2)'!D112</f>
        <v>0.46874505158163876</v>
      </c>
      <c r="F115">
        <f t="shared" si="20"/>
        <v>1.9295015407678393</v>
      </c>
      <c r="H115" s="2">
        <v>0.39</v>
      </c>
      <c r="I115" s="2">
        <v>1.6339999999999999</v>
      </c>
      <c r="J115" s="2">
        <f t="shared" si="18"/>
        <v>1.9295015407678393</v>
      </c>
      <c r="L115">
        <v>0.443</v>
      </c>
      <c r="M115">
        <v>1.6080000000000001</v>
      </c>
      <c r="N115" s="2">
        <f t="shared" si="19"/>
        <v>1.9436594424619305</v>
      </c>
    </row>
    <row r="116" spans="1:14" x14ac:dyDescent="0.35">
      <c r="A116" s="25" t="s">
        <v>64</v>
      </c>
      <c r="B116" s="25" t="s">
        <v>31</v>
      </c>
      <c r="D116" s="23">
        <f>'Forshammar-oxydravit (2)'!D113</f>
        <v>0.54706713537137552</v>
      </c>
      <c r="F116">
        <f t="shared" si="20"/>
        <v>1.8692416626258987</v>
      </c>
      <c r="H116" s="2">
        <v>0.39</v>
      </c>
      <c r="I116" s="2">
        <v>1.6339999999999999</v>
      </c>
      <c r="J116" s="2">
        <f t="shared" si="18"/>
        <v>1.8692416626258987</v>
      </c>
      <c r="L116">
        <v>0.443</v>
      </c>
      <c r="M116">
        <v>1.6080000000000001</v>
      </c>
      <c r="N116" s="2">
        <f t="shared" si="19"/>
        <v>1.8752104013930082</v>
      </c>
    </row>
    <row r="117" spans="1:14" x14ac:dyDescent="0.35">
      <c r="A117" s="25" t="s">
        <v>64</v>
      </c>
      <c r="B117" s="25" t="s">
        <v>49</v>
      </c>
      <c r="D117" s="23">
        <f>'Forshammar-oxydravit (2)'!D114</f>
        <v>0.50857940615180453</v>
      </c>
      <c r="F117">
        <f t="shared" si="20"/>
        <v>1.8976922280437329</v>
      </c>
      <c r="H117" s="2">
        <v>0.39</v>
      </c>
      <c r="I117" s="2">
        <v>1.6339999999999999</v>
      </c>
      <c r="J117" s="2">
        <f t="shared" si="18"/>
        <v>1.8976922280437329</v>
      </c>
      <c r="L117">
        <v>0.443</v>
      </c>
      <c r="M117">
        <v>1.6080000000000001</v>
      </c>
      <c r="N117" s="2">
        <f t="shared" si="19"/>
        <v>1.9075273257009584</v>
      </c>
    </row>
    <row r="118" spans="1:14" x14ac:dyDescent="0.35">
      <c r="A118" s="25" t="s">
        <v>65</v>
      </c>
      <c r="B118" s="25" t="s">
        <v>16</v>
      </c>
      <c r="C118" t="str">
        <f>'Forshammar-oxydravit (2)'!C115</f>
        <v>Al</v>
      </c>
      <c r="D118" s="23">
        <f>'Forshammar-oxydravit (2)'!D115</f>
        <v>0.42821748477161148</v>
      </c>
      <c r="F118">
        <f>IF(C$118="Al",J118,N118)</f>
        <v>1.9647683874836961</v>
      </c>
      <c r="H118" s="2">
        <v>0.39</v>
      </c>
      <c r="I118" s="2">
        <v>1.6339999999999999</v>
      </c>
      <c r="J118" s="2">
        <f t="shared" si="18"/>
        <v>1.9647683874836961</v>
      </c>
      <c r="L118">
        <v>0.443</v>
      </c>
      <c r="M118">
        <v>1.6080000000000001</v>
      </c>
      <c r="N118" s="2">
        <f t="shared" si="19"/>
        <v>1.98371896321866</v>
      </c>
    </row>
    <row r="119" spans="1:14" x14ac:dyDescent="0.35">
      <c r="A119" s="25" t="s">
        <v>65</v>
      </c>
      <c r="B119" s="25" t="s">
        <v>13</v>
      </c>
      <c r="D119" s="23">
        <f>'Forshammar-oxydravit (2)'!D116</f>
        <v>0.55530426073901928</v>
      </c>
      <c r="F119">
        <f t="shared" ref="F119:F123" si="21">IF(C$118="Al",J119,N119)</f>
        <v>1.863413248182662</v>
      </c>
      <c r="H119" s="2">
        <v>0.39</v>
      </c>
      <c r="I119" s="2">
        <v>1.6339999999999999</v>
      </c>
      <c r="J119" s="2">
        <f t="shared" si="18"/>
        <v>1.863413248182662</v>
      </c>
      <c r="L119">
        <v>0.443</v>
      </c>
      <c r="M119">
        <v>1.6080000000000001</v>
      </c>
      <c r="N119" s="2">
        <f t="shared" si="19"/>
        <v>1.8685899203715879</v>
      </c>
    </row>
    <row r="120" spans="1:14" x14ac:dyDescent="0.35">
      <c r="A120" s="25" t="s">
        <v>65</v>
      </c>
      <c r="B120" s="25" t="s">
        <v>14</v>
      </c>
      <c r="D120" s="23">
        <f>'Forshammar-oxydravit (2)'!D117</f>
        <v>0.53854280279231548</v>
      </c>
      <c r="F120">
        <f t="shared" si="21"/>
        <v>1.8753664371255714</v>
      </c>
      <c r="H120" s="2">
        <v>0.39</v>
      </c>
      <c r="I120" s="2">
        <v>1.6339999999999999</v>
      </c>
      <c r="J120" s="2">
        <f t="shared" si="18"/>
        <v>1.8753664371255714</v>
      </c>
      <c r="L120">
        <v>0.443</v>
      </c>
      <c r="M120">
        <v>1.6080000000000001</v>
      </c>
      <c r="N120" s="2">
        <f t="shared" si="19"/>
        <v>1.8821675170426364</v>
      </c>
    </row>
    <row r="121" spans="1:14" x14ac:dyDescent="0.35">
      <c r="A121" s="25" t="s">
        <v>65</v>
      </c>
      <c r="B121" s="25" t="s">
        <v>48</v>
      </c>
      <c r="D121" s="23">
        <f>'Forshammar-oxydravit (2)'!D118</f>
        <v>0.46874505158163876</v>
      </c>
      <c r="F121">
        <f t="shared" si="21"/>
        <v>1.9295015407678393</v>
      </c>
      <c r="H121" s="2">
        <v>0.39</v>
      </c>
      <c r="I121" s="2">
        <v>1.6339999999999999</v>
      </c>
      <c r="J121" s="2">
        <f t="shared" si="18"/>
        <v>1.9295015407678393</v>
      </c>
      <c r="L121">
        <v>0.443</v>
      </c>
      <c r="M121">
        <v>1.6080000000000001</v>
      </c>
      <c r="N121" s="2">
        <f t="shared" si="19"/>
        <v>1.9436594424619305</v>
      </c>
    </row>
    <row r="122" spans="1:14" x14ac:dyDescent="0.35">
      <c r="A122" s="25" t="s">
        <v>65</v>
      </c>
      <c r="B122" s="25" t="s">
        <v>31</v>
      </c>
      <c r="D122" s="23">
        <f>'Forshammar-oxydravit (2)'!D119</f>
        <v>0.54706713537137552</v>
      </c>
      <c r="F122">
        <f t="shared" si="21"/>
        <v>1.8692416626258987</v>
      </c>
      <c r="H122" s="2">
        <v>0.39</v>
      </c>
      <c r="I122" s="2">
        <v>1.6339999999999999</v>
      </c>
      <c r="J122" s="2">
        <f t="shared" si="18"/>
        <v>1.8692416626258987</v>
      </c>
      <c r="L122">
        <v>0.443</v>
      </c>
      <c r="M122">
        <v>1.6080000000000001</v>
      </c>
      <c r="N122" s="2">
        <f t="shared" si="19"/>
        <v>1.8752104013930082</v>
      </c>
    </row>
    <row r="123" spans="1:14" x14ac:dyDescent="0.35">
      <c r="A123" s="25" t="s">
        <v>65</v>
      </c>
      <c r="B123" s="25" t="s">
        <v>49</v>
      </c>
      <c r="D123" s="23">
        <f>'Forshammar-oxydravit (2)'!D120</f>
        <v>0.50857940615180453</v>
      </c>
      <c r="F123">
        <f t="shared" si="21"/>
        <v>1.8976922280437329</v>
      </c>
      <c r="H123" s="2">
        <v>0.39</v>
      </c>
      <c r="I123" s="2">
        <v>1.6339999999999999</v>
      </c>
      <c r="J123" s="2">
        <f t="shared" si="18"/>
        <v>1.8976922280437329</v>
      </c>
      <c r="L123">
        <v>0.443</v>
      </c>
      <c r="M123">
        <v>1.6080000000000001</v>
      </c>
      <c r="N123" s="2">
        <f t="shared" si="19"/>
        <v>1.9075273257009584</v>
      </c>
    </row>
    <row r="124" spans="1:14" x14ac:dyDescent="0.35">
      <c r="A124" s="25" t="s">
        <v>66</v>
      </c>
      <c r="B124" s="25" t="s">
        <v>16</v>
      </c>
      <c r="C124" t="str">
        <f>'Forshammar-oxydravit (2)'!C121</f>
        <v>Al</v>
      </c>
      <c r="D124" s="23">
        <f>'Forshammar-oxydravit (2)'!D121</f>
        <v>0.42821748477161148</v>
      </c>
      <c r="F124">
        <f>IF(C$124="Al",J124,N124)</f>
        <v>1.9647683874836961</v>
      </c>
      <c r="H124" s="2">
        <v>0.39</v>
      </c>
      <c r="I124" s="2">
        <v>1.6339999999999999</v>
      </c>
      <c r="J124" s="2">
        <f t="shared" si="18"/>
        <v>1.9647683874836961</v>
      </c>
      <c r="L124">
        <v>0.443</v>
      </c>
      <c r="M124">
        <v>1.6080000000000001</v>
      </c>
      <c r="N124" s="2">
        <f t="shared" si="19"/>
        <v>1.98371896321866</v>
      </c>
    </row>
    <row r="125" spans="1:14" x14ac:dyDescent="0.35">
      <c r="A125" s="25" t="s">
        <v>66</v>
      </c>
      <c r="B125" s="25" t="s">
        <v>13</v>
      </c>
      <c r="D125" s="23">
        <f>'Forshammar-oxydravit (2)'!D122</f>
        <v>0.55530426073901928</v>
      </c>
      <c r="F125">
        <f t="shared" ref="F125:F129" si="22">IF(C$124="Al",J125,N125)</f>
        <v>1.863413248182662</v>
      </c>
      <c r="H125" s="2">
        <v>0.39</v>
      </c>
      <c r="I125" s="2">
        <v>1.6339999999999999</v>
      </c>
      <c r="J125" s="2">
        <f t="shared" si="18"/>
        <v>1.863413248182662</v>
      </c>
      <c r="L125">
        <v>0.443</v>
      </c>
      <c r="M125">
        <v>1.6080000000000001</v>
      </c>
      <c r="N125" s="2">
        <f t="shared" si="19"/>
        <v>1.8685899203715879</v>
      </c>
    </row>
    <row r="126" spans="1:14" x14ac:dyDescent="0.35">
      <c r="A126" s="25" t="s">
        <v>66</v>
      </c>
      <c r="B126" s="25" t="s">
        <v>14</v>
      </c>
      <c r="D126" s="23">
        <f>'Forshammar-oxydravit (2)'!D123</f>
        <v>0.53854280279231548</v>
      </c>
      <c r="F126">
        <f t="shared" si="22"/>
        <v>1.8753664371255714</v>
      </c>
      <c r="H126" s="2">
        <v>0.39</v>
      </c>
      <c r="I126" s="2">
        <v>1.6339999999999999</v>
      </c>
      <c r="J126" s="2">
        <f t="shared" si="18"/>
        <v>1.8753664371255714</v>
      </c>
      <c r="L126">
        <v>0.443</v>
      </c>
      <c r="M126">
        <v>1.6080000000000001</v>
      </c>
      <c r="N126" s="2">
        <f t="shared" si="19"/>
        <v>1.8821675170426364</v>
      </c>
    </row>
    <row r="127" spans="1:14" x14ac:dyDescent="0.35">
      <c r="A127" s="25" t="s">
        <v>66</v>
      </c>
      <c r="B127" s="25" t="s">
        <v>48</v>
      </c>
      <c r="D127" s="23">
        <f>'Forshammar-oxydravit (2)'!D124</f>
        <v>0.46874505158163876</v>
      </c>
      <c r="F127">
        <f t="shared" si="22"/>
        <v>1.9295015407678393</v>
      </c>
      <c r="H127" s="2">
        <v>0.39</v>
      </c>
      <c r="I127" s="2">
        <v>1.6339999999999999</v>
      </c>
      <c r="J127" s="2">
        <f t="shared" si="18"/>
        <v>1.9295015407678393</v>
      </c>
      <c r="L127">
        <v>0.443</v>
      </c>
      <c r="M127">
        <v>1.6080000000000001</v>
      </c>
      <c r="N127" s="2">
        <f t="shared" si="19"/>
        <v>1.9436594424619305</v>
      </c>
    </row>
    <row r="128" spans="1:14" x14ac:dyDescent="0.35">
      <c r="A128" s="25" t="s">
        <v>66</v>
      </c>
      <c r="B128" s="25" t="s">
        <v>31</v>
      </c>
      <c r="D128" s="23">
        <f>'Forshammar-oxydravit (2)'!D125</f>
        <v>0.54706713537137552</v>
      </c>
      <c r="F128">
        <f t="shared" si="22"/>
        <v>1.8692416626258987</v>
      </c>
      <c r="H128" s="2">
        <v>0.39</v>
      </c>
      <c r="I128" s="2">
        <v>1.6339999999999999</v>
      </c>
      <c r="J128" s="2">
        <f t="shared" si="18"/>
        <v>1.8692416626258987</v>
      </c>
      <c r="L128">
        <v>0.443</v>
      </c>
      <c r="M128">
        <v>1.6080000000000001</v>
      </c>
      <c r="N128" s="2">
        <f t="shared" si="19"/>
        <v>1.8752104013930082</v>
      </c>
    </row>
    <row r="129" spans="1:14" x14ac:dyDescent="0.35">
      <c r="A129" s="25" t="s">
        <v>66</v>
      </c>
      <c r="B129" s="25" t="s">
        <v>49</v>
      </c>
      <c r="D129" s="23">
        <f>'Forshammar-oxydravit (2)'!D126</f>
        <v>0.50857940615180453</v>
      </c>
      <c r="F129">
        <f t="shared" si="22"/>
        <v>1.8976922280437329</v>
      </c>
      <c r="H129" s="2">
        <v>0.39</v>
      </c>
      <c r="I129" s="2">
        <v>1.6339999999999999</v>
      </c>
      <c r="J129" s="2">
        <f t="shared" si="18"/>
        <v>1.8976922280437329</v>
      </c>
      <c r="L129">
        <v>0.443</v>
      </c>
      <c r="M129">
        <v>1.6080000000000001</v>
      </c>
      <c r="N129" s="2">
        <f t="shared" si="19"/>
        <v>1.9075273257009584</v>
      </c>
    </row>
    <row r="130" spans="1:14" x14ac:dyDescent="0.35">
      <c r="A130" s="25" t="s">
        <v>67</v>
      </c>
      <c r="B130" s="25" t="s">
        <v>16</v>
      </c>
      <c r="C130" t="str">
        <f>'Forshammar-oxydravit (2)'!C127</f>
        <v>Al</v>
      </c>
      <c r="D130" s="23">
        <f>'Forshammar-oxydravit (2)'!D127</f>
        <v>0.42821748477161148</v>
      </c>
      <c r="F130">
        <f>IF(C$130="Al",J130,N130)</f>
        <v>1.9647683874836961</v>
      </c>
      <c r="H130" s="2">
        <v>0.39</v>
      </c>
      <c r="I130" s="2">
        <v>1.6339999999999999</v>
      </c>
      <c r="J130" s="2">
        <f t="shared" si="18"/>
        <v>1.9647683874836961</v>
      </c>
      <c r="L130">
        <v>0.443</v>
      </c>
      <c r="M130">
        <v>1.6080000000000001</v>
      </c>
      <c r="N130" s="2">
        <f t="shared" si="19"/>
        <v>1.98371896321866</v>
      </c>
    </row>
    <row r="131" spans="1:14" x14ac:dyDescent="0.35">
      <c r="A131" s="25" t="s">
        <v>67</v>
      </c>
      <c r="B131" s="25" t="s">
        <v>13</v>
      </c>
      <c r="D131" s="23">
        <f>'Forshammar-oxydravit (2)'!D128</f>
        <v>0.55530426073901928</v>
      </c>
      <c r="F131">
        <f t="shared" ref="F131:F135" si="23">IF(C$130="Al",J131,N131)</f>
        <v>1.863413248182662</v>
      </c>
      <c r="H131" s="2">
        <v>0.39</v>
      </c>
      <c r="I131" s="2">
        <v>1.6339999999999999</v>
      </c>
      <c r="J131" s="2">
        <f t="shared" si="18"/>
        <v>1.863413248182662</v>
      </c>
      <c r="L131">
        <v>0.443</v>
      </c>
      <c r="M131">
        <v>1.6080000000000001</v>
      </c>
      <c r="N131" s="2">
        <f t="shared" si="19"/>
        <v>1.8685899203715879</v>
      </c>
    </row>
    <row r="132" spans="1:14" x14ac:dyDescent="0.35">
      <c r="A132" s="25" t="s">
        <v>67</v>
      </c>
      <c r="B132" s="25" t="s">
        <v>14</v>
      </c>
      <c r="D132" s="23">
        <f>'Forshammar-oxydravit (2)'!D129</f>
        <v>0.53854280279231548</v>
      </c>
      <c r="F132">
        <f t="shared" si="23"/>
        <v>1.8753664371255714</v>
      </c>
      <c r="H132" s="2">
        <v>0.39</v>
      </c>
      <c r="I132" s="2">
        <v>1.6339999999999999</v>
      </c>
      <c r="J132" s="2">
        <f t="shared" si="18"/>
        <v>1.8753664371255714</v>
      </c>
      <c r="L132">
        <v>0.443</v>
      </c>
      <c r="M132">
        <v>1.6080000000000001</v>
      </c>
      <c r="N132" s="2">
        <f t="shared" si="19"/>
        <v>1.8821675170426364</v>
      </c>
    </row>
    <row r="133" spans="1:14" x14ac:dyDescent="0.35">
      <c r="A133" s="25" t="s">
        <v>67</v>
      </c>
      <c r="B133" s="25" t="s">
        <v>48</v>
      </c>
      <c r="D133" s="23">
        <f>'Forshammar-oxydravit (2)'!D130</f>
        <v>0.46874505158163876</v>
      </c>
      <c r="F133">
        <f t="shared" si="23"/>
        <v>1.9295015407678393</v>
      </c>
      <c r="H133" s="2">
        <v>0.39</v>
      </c>
      <c r="I133" s="2">
        <v>1.6339999999999999</v>
      </c>
      <c r="J133" s="2">
        <f t="shared" si="18"/>
        <v>1.9295015407678393</v>
      </c>
      <c r="L133">
        <v>0.443</v>
      </c>
      <c r="M133">
        <v>1.6080000000000001</v>
      </c>
      <c r="N133" s="2">
        <f t="shared" si="19"/>
        <v>1.9436594424619305</v>
      </c>
    </row>
    <row r="134" spans="1:14" x14ac:dyDescent="0.35">
      <c r="A134" s="25" t="s">
        <v>67</v>
      </c>
      <c r="B134" s="25" t="s">
        <v>31</v>
      </c>
      <c r="D134" s="23">
        <f>'Forshammar-oxydravit (2)'!D131</f>
        <v>0.54706713537137552</v>
      </c>
      <c r="F134">
        <f t="shared" si="23"/>
        <v>1.8692416626258987</v>
      </c>
      <c r="H134" s="2">
        <v>0.39</v>
      </c>
      <c r="I134" s="2">
        <v>1.6339999999999999</v>
      </c>
      <c r="J134" s="2">
        <f t="shared" si="18"/>
        <v>1.8692416626258987</v>
      </c>
      <c r="L134">
        <v>0.443</v>
      </c>
      <c r="M134">
        <v>1.6080000000000001</v>
      </c>
      <c r="N134" s="2">
        <f t="shared" si="19"/>
        <v>1.8752104013930082</v>
      </c>
    </row>
    <row r="135" spans="1:14" x14ac:dyDescent="0.35">
      <c r="A135" s="25" t="s">
        <v>67</v>
      </c>
      <c r="B135" s="25" t="s">
        <v>49</v>
      </c>
      <c r="D135" s="23">
        <f>'Forshammar-oxydravit (2)'!D132</f>
        <v>0.50857940615180453</v>
      </c>
      <c r="F135">
        <f t="shared" si="23"/>
        <v>1.8976922280437329</v>
      </c>
      <c r="H135" s="2">
        <v>0.39</v>
      </c>
      <c r="I135" s="2">
        <v>1.6339999999999999</v>
      </c>
      <c r="J135" s="2">
        <f t="shared" si="18"/>
        <v>1.8976922280437329</v>
      </c>
      <c r="L135">
        <v>0.443</v>
      </c>
      <c r="M135">
        <v>1.6080000000000001</v>
      </c>
      <c r="N135" s="2">
        <f t="shared" si="19"/>
        <v>1.9075273257009584</v>
      </c>
    </row>
    <row r="136" spans="1:14" x14ac:dyDescent="0.35">
      <c r="A136" s="25" t="s">
        <v>68</v>
      </c>
      <c r="B136" s="25" t="s">
        <v>16</v>
      </c>
      <c r="C136" t="str">
        <f>'Forshammar-oxydravit (2)'!C133</f>
        <v>Al</v>
      </c>
      <c r="D136" s="23">
        <f>'Forshammar-oxydravit (2)'!D133</f>
        <v>0.42821748477161148</v>
      </c>
      <c r="F136">
        <f>IF(C$136="Al",J136,N136)</f>
        <v>1.9647683874836961</v>
      </c>
      <c r="H136" s="2">
        <v>0.39</v>
      </c>
      <c r="I136" s="2">
        <v>1.6339999999999999</v>
      </c>
      <c r="J136" s="2">
        <f t="shared" si="18"/>
        <v>1.9647683874836961</v>
      </c>
      <c r="L136">
        <v>0.443</v>
      </c>
      <c r="M136">
        <v>1.6080000000000001</v>
      </c>
      <c r="N136" s="2">
        <f t="shared" si="19"/>
        <v>1.98371896321866</v>
      </c>
    </row>
    <row r="137" spans="1:14" x14ac:dyDescent="0.35">
      <c r="A137" s="25" t="s">
        <v>68</v>
      </c>
      <c r="B137" s="25" t="s">
        <v>13</v>
      </c>
      <c r="D137" s="23">
        <f>'Forshammar-oxydravit (2)'!D134</f>
        <v>0.55530426073901928</v>
      </c>
      <c r="F137">
        <f t="shared" ref="F137:F141" si="24">IF(C$136="Al",J137,N137)</f>
        <v>1.863413248182662</v>
      </c>
      <c r="H137" s="2">
        <v>0.39</v>
      </c>
      <c r="I137" s="2">
        <v>1.6339999999999999</v>
      </c>
      <c r="J137" s="2">
        <f t="shared" si="18"/>
        <v>1.863413248182662</v>
      </c>
      <c r="L137">
        <v>0.443</v>
      </c>
      <c r="M137">
        <v>1.6080000000000001</v>
      </c>
      <c r="N137" s="2">
        <f t="shared" si="19"/>
        <v>1.8685899203715879</v>
      </c>
    </row>
    <row r="138" spans="1:14" x14ac:dyDescent="0.35">
      <c r="A138" s="25" t="s">
        <v>68</v>
      </c>
      <c r="B138" s="25" t="s">
        <v>14</v>
      </c>
      <c r="D138" s="23">
        <f>'Forshammar-oxydravit (2)'!D135</f>
        <v>0.53854280279231548</v>
      </c>
      <c r="F138">
        <f t="shared" si="24"/>
        <v>1.8753664371255714</v>
      </c>
      <c r="H138" s="2">
        <v>0.39</v>
      </c>
      <c r="I138" s="2">
        <v>1.6339999999999999</v>
      </c>
      <c r="J138" s="2">
        <f t="shared" si="18"/>
        <v>1.8753664371255714</v>
      </c>
      <c r="L138">
        <v>0.443</v>
      </c>
      <c r="M138">
        <v>1.6080000000000001</v>
      </c>
      <c r="N138" s="2">
        <f t="shared" si="19"/>
        <v>1.8821675170426364</v>
      </c>
    </row>
    <row r="139" spans="1:14" x14ac:dyDescent="0.35">
      <c r="A139" s="25" t="s">
        <v>68</v>
      </c>
      <c r="B139" s="25" t="s">
        <v>48</v>
      </c>
      <c r="D139" s="23">
        <f>'Forshammar-oxydravit (2)'!D136</f>
        <v>0.46874505158163876</v>
      </c>
      <c r="F139">
        <f t="shared" si="24"/>
        <v>1.9295015407678393</v>
      </c>
      <c r="H139" s="2">
        <v>0.39</v>
      </c>
      <c r="I139" s="2">
        <v>1.6339999999999999</v>
      </c>
      <c r="J139" s="2">
        <f t="shared" si="18"/>
        <v>1.9295015407678393</v>
      </c>
      <c r="L139">
        <v>0.443</v>
      </c>
      <c r="M139">
        <v>1.6080000000000001</v>
      </c>
      <c r="N139" s="2">
        <f t="shared" si="19"/>
        <v>1.9436594424619305</v>
      </c>
    </row>
    <row r="140" spans="1:14" x14ac:dyDescent="0.35">
      <c r="A140" s="25" t="s">
        <v>68</v>
      </c>
      <c r="B140" s="25" t="s">
        <v>31</v>
      </c>
      <c r="D140" s="23">
        <f>'Forshammar-oxydravit (2)'!D137</f>
        <v>0.54706713537137552</v>
      </c>
      <c r="F140">
        <f t="shared" si="24"/>
        <v>1.8692416626258987</v>
      </c>
      <c r="H140" s="2">
        <v>0.39</v>
      </c>
      <c r="I140" s="2">
        <v>1.6339999999999999</v>
      </c>
      <c r="J140" s="2">
        <f t="shared" si="18"/>
        <v>1.8692416626258987</v>
      </c>
      <c r="L140">
        <v>0.443</v>
      </c>
      <c r="M140">
        <v>1.6080000000000001</v>
      </c>
      <c r="N140" s="2">
        <f t="shared" si="19"/>
        <v>1.8752104013930082</v>
      </c>
    </row>
    <row r="141" spans="1:14" x14ac:dyDescent="0.35">
      <c r="A141" s="25" t="s">
        <v>68</v>
      </c>
      <c r="B141" s="25" t="s">
        <v>49</v>
      </c>
      <c r="D141" s="23">
        <f>'Forshammar-oxydravit (2)'!D138</f>
        <v>0.50857940615180453</v>
      </c>
      <c r="F141">
        <f t="shared" si="24"/>
        <v>1.8976922280437329</v>
      </c>
      <c r="H141" s="2">
        <v>0.39</v>
      </c>
      <c r="I141" s="2">
        <v>1.6339999999999999</v>
      </c>
      <c r="J141" s="2">
        <f t="shared" si="18"/>
        <v>1.8976922280437329</v>
      </c>
      <c r="L141">
        <v>0.443</v>
      </c>
      <c r="M141">
        <v>1.6080000000000001</v>
      </c>
      <c r="N141" s="2">
        <f t="shared" si="19"/>
        <v>1.9075273257009584</v>
      </c>
    </row>
    <row r="142" spans="1:14" x14ac:dyDescent="0.35">
      <c r="A142" s="25" t="s">
        <v>69</v>
      </c>
      <c r="B142" s="25" t="s">
        <v>16</v>
      </c>
      <c r="C142" t="str">
        <f>'Forshammar-oxydravit (2)'!C139</f>
        <v>Al</v>
      </c>
      <c r="D142" s="23">
        <f>'Forshammar-oxydravit (2)'!D139</f>
        <v>0.42821748477161148</v>
      </c>
      <c r="F142">
        <f>IF(C$142="Al",J142,N142)</f>
        <v>1.9647683874836961</v>
      </c>
      <c r="H142" s="2">
        <v>0.39</v>
      </c>
      <c r="I142" s="2">
        <v>1.6339999999999999</v>
      </c>
      <c r="J142" s="2">
        <f t="shared" si="18"/>
        <v>1.9647683874836961</v>
      </c>
      <c r="L142">
        <v>0.443</v>
      </c>
      <c r="M142">
        <v>1.6080000000000001</v>
      </c>
      <c r="N142" s="2">
        <f t="shared" si="19"/>
        <v>1.98371896321866</v>
      </c>
    </row>
    <row r="143" spans="1:14" x14ac:dyDescent="0.35">
      <c r="A143" s="25" t="s">
        <v>69</v>
      </c>
      <c r="B143" s="25" t="s">
        <v>13</v>
      </c>
      <c r="D143" s="23">
        <f>'Forshammar-oxydravit (2)'!D140</f>
        <v>0.55530426073901928</v>
      </c>
      <c r="F143">
        <f t="shared" ref="F143:F147" si="25">IF(C$142="Al",J143,N143)</f>
        <v>1.863413248182662</v>
      </c>
      <c r="H143" s="2">
        <v>0.39</v>
      </c>
      <c r="I143" s="2">
        <v>1.6339999999999999</v>
      </c>
      <c r="J143" s="2">
        <f t="shared" si="18"/>
        <v>1.863413248182662</v>
      </c>
      <c r="L143">
        <v>0.443</v>
      </c>
      <c r="M143">
        <v>1.6080000000000001</v>
      </c>
      <c r="N143" s="2">
        <f t="shared" si="19"/>
        <v>1.8685899203715879</v>
      </c>
    </row>
    <row r="144" spans="1:14" x14ac:dyDescent="0.35">
      <c r="A144" s="25" t="s">
        <v>69</v>
      </c>
      <c r="B144" s="25" t="s">
        <v>14</v>
      </c>
      <c r="D144" s="23">
        <f>'Forshammar-oxydravit (2)'!D141</f>
        <v>0.53854280279231548</v>
      </c>
      <c r="F144">
        <f t="shared" si="25"/>
        <v>1.8753664371255714</v>
      </c>
      <c r="H144" s="2">
        <v>0.39</v>
      </c>
      <c r="I144" s="2">
        <v>1.6339999999999999</v>
      </c>
      <c r="J144" s="2">
        <f t="shared" si="18"/>
        <v>1.8753664371255714</v>
      </c>
      <c r="L144">
        <v>0.443</v>
      </c>
      <c r="M144">
        <v>1.6080000000000001</v>
      </c>
      <c r="N144" s="2">
        <f t="shared" si="19"/>
        <v>1.8821675170426364</v>
      </c>
    </row>
    <row r="145" spans="1:14" x14ac:dyDescent="0.35">
      <c r="A145" s="25" t="s">
        <v>69</v>
      </c>
      <c r="B145" s="25" t="s">
        <v>48</v>
      </c>
      <c r="D145" s="23">
        <f>'Forshammar-oxydravit (2)'!D142</f>
        <v>0.46874505158163876</v>
      </c>
      <c r="F145">
        <f t="shared" si="25"/>
        <v>1.9295015407678393</v>
      </c>
      <c r="H145" s="2">
        <v>0.39</v>
      </c>
      <c r="I145" s="2">
        <v>1.6339999999999999</v>
      </c>
      <c r="J145" s="2">
        <f t="shared" si="18"/>
        <v>1.9295015407678393</v>
      </c>
      <c r="L145">
        <v>0.443</v>
      </c>
      <c r="M145">
        <v>1.6080000000000001</v>
      </c>
      <c r="N145" s="2">
        <f t="shared" si="19"/>
        <v>1.9436594424619305</v>
      </c>
    </row>
    <row r="146" spans="1:14" x14ac:dyDescent="0.35">
      <c r="A146" s="25" t="s">
        <v>69</v>
      </c>
      <c r="B146" s="25" t="s">
        <v>31</v>
      </c>
      <c r="D146" s="23">
        <f>'Forshammar-oxydravit (2)'!D143</f>
        <v>0.54706713537137552</v>
      </c>
      <c r="F146">
        <f t="shared" si="25"/>
        <v>1.8692416626258987</v>
      </c>
      <c r="H146" s="2">
        <v>0.39</v>
      </c>
      <c r="I146" s="2">
        <v>1.6339999999999999</v>
      </c>
      <c r="J146" s="2">
        <f t="shared" si="18"/>
        <v>1.8692416626258987</v>
      </c>
      <c r="L146">
        <v>0.443</v>
      </c>
      <c r="M146">
        <v>1.6080000000000001</v>
      </c>
      <c r="N146" s="2">
        <f t="shared" si="19"/>
        <v>1.8752104013930082</v>
      </c>
    </row>
    <row r="147" spans="1:14" x14ac:dyDescent="0.35">
      <c r="A147" s="25" t="s">
        <v>69</v>
      </c>
      <c r="B147" s="25" t="s">
        <v>49</v>
      </c>
      <c r="D147" s="23">
        <f>'Forshammar-oxydravit (2)'!D144</f>
        <v>0.50857940615180453</v>
      </c>
      <c r="F147">
        <f t="shared" si="25"/>
        <v>1.8976922280437329</v>
      </c>
      <c r="H147" s="2">
        <v>0.39</v>
      </c>
      <c r="I147" s="2">
        <v>1.6339999999999999</v>
      </c>
      <c r="J147" s="2">
        <f t="shared" si="18"/>
        <v>1.8976922280437329</v>
      </c>
      <c r="L147">
        <v>0.443</v>
      </c>
      <c r="M147">
        <v>1.6080000000000001</v>
      </c>
      <c r="N147" s="2">
        <f t="shared" si="19"/>
        <v>1.9075273257009584</v>
      </c>
    </row>
    <row r="148" spans="1:14" x14ac:dyDescent="0.35">
      <c r="A148" s="25" t="s">
        <v>70</v>
      </c>
      <c r="B148" s="25" t="s">
        <v>16</v>
      </c>
      <c r="C148" t="str">
        <f>'Forshammar-oxydravit (2)'!C145</f>
        <v>Al</v>
      </c>
      <c r="D148" s="23">
        <f>'Forshammar-oxydravit (2)'!D145</f>
        <v>0.42821748477161148</v>
      </c>
      <c r="F148">
        <f>IF(C$148="Al",J148,N148)</f>
        <v>1.9647683874836961</v>
      </c>
      <c r="H148" s="2">
        <v>0.39</v>
      </c>
      <c r="I148" s="2">
        <v>1.6339999999999999</v>
      </c>
      <c r="J148" s="2">
        <f t="shared" si="18"/>
        <v>1.9647683874836961</v>
      </c>
      <c r="L148">
        <v>0.443</v>
      </c>
      <c r="M148">
        <v>1.6080000000000001</v>
      </c>
      <c r="N148" s="2">
        <f t="shared" si="19"/>
        <v>1.98371896321866</v>
      </c>
    </row>
    <row r="149" spans="1:14" x14ac:dyDescent="0.35">
      <c r="A149" s="25" t="s">
        <v>70</v>
      </c>
      <c r="B149" s="25" t="s">
        <v>13</v>
      </c>
      <c r="D149" s="23">
        <f>'Forshammar-oxydravit (2)'!D146</f>
        <v>0.55530426073901928</v>
      </c>
      <c r="F149">
        <f t="shared" ref="F149:F153" si="26">IF(C$148="Al",J149,N149)</f>
        <v>1.863413248182662</v>
      </c>
      <c r="H149" s="2">
        <v>0.39</v>
      </c>
      <c r="I149" s="2">
        <v>1.6339999999999999</v>
      </c>
      <c r="J149" s="2">
        <f t="shared" si="18"/>
        <v>1.863413248182662</v>
      </c>
      <c r="L149">
        <v>0.443</v>
      </c>
      <c r="M149">
        <v>1.6080000000000001</v>
      </c>
      <c r="N149" s="2">
        <f t="shared" si="19"/>
        <v>1.8685899203715879</v>
      </c>
    </row>
    <row r="150" spans="1:14" x14ac:dyDescent="0.35">
      <c r="A150" s="25" t="s">
        <v>70</v>
      </c>
      <c r="B150" s="25" t="s">
        <v>14</v>
      </c>
      <c r="D150" s="23">
        <f>'Forshammar-oxydravit (2)'!D147</f>
        <v>0.53854280279231548</v>
      </c>
      <c r="F150">
        <f t="shared" si="26"/>
        <v>1.8753664371255714</v>
      </c>
      <c r="H150" s="2">
        <v>0.39</v>
      </c>
      <c r="I150" s="2">
        <v>1.6339999999999999</v>
      </c>
      <c r="J150" s="2">
        <f t="shared" si="18"/>
        <v>1.8753664371255714</v>
      </c>
      <c r="L150">
        <v>0.443</v>
      </c>
      <c r="M150">
        <v>1.6080000000000001</v>
      </c>
      <c r="N150" s="2">
        <f t="shared" si="19"/>
        <v>1.8821675170426364</v>
      </c>
    </row>
    <row r="151" spans="1:14" x14ac:dyDescent="0.35">
      <c r="A151" s="25" t="s">
        <v>70</v>
      </c>
      <c r="B151" s="25" t="s">
        <v>48</v>
      </c>
      <c r="D151" s="23">
        <f>'Forshammar-oxydravit (2)'!D148</f>
        <v>0.46874505158163876</v>
      </c>
      <c r="F151">
        <f t="shared" si="26"/>
        <v>1.9295015407678393</v>
      </c>
      <c r="H151" s="2">
        <v>0.39</v>
      </c>
      <c r="I151" s="2">
        <v>1.6339999999999999</v>
      </c>
      <c r="J151" s="2">
        <f t="shared" si="18"/>
        <v>1.9295015407678393</v>
      </c>
      <c r="L151">
        <v>0.443</v>
      </c>
      <c r="M151">
        <v>1.6080000000000001</v>
      </c>
      <c r="N151" s="2">
        <f t="shared" si="19"/>
        <v>1.9436594424619305</v>
      </c>
    </row>
    <row r="152" spans="1:14" x14ac:dyDescent="0.35">
      <c r="A152" s="25" t="s">
        <v>70</v>
      </c>
      <c r="B152" s="25" t="s">
        <v>31</v>
      </c>
      <c r="D152" s="23">
        <f>'Forshammar-oxydravit (2)'!D149</f>
        <v>0.54706713537137552</v>
      </c>
      <c r="F152">
        <f t="shared" si="26"/>
        <v>1.8692416626258987</v>
      </c>
      <c r="H152" s="2">
        <v>0.39</v>
      </c>
      <c r="I152" s="2">
        <v>1.6339999999999999</v>
      </c>
      <c r="J152" s="2">
        <f t="shared" si="18"/>
        <v>1.8692416626258987</v>
      </c>
      <c r="L152">
        <v>0.443</v>
      </c>
      <c r="M152">
        <v>1.6080000000000001</v>
      </c>
      <c r="N152" s="2">
        <f t="shared" si="19"/>
        <v>1.8752104013930082</v>
      </c>
    </row>
    <row r="153" spans="1:14" x14ac:dyDescent="0.35">
      <c r="A153" s="25" t="s">
        <v>70</v>
      </c>
      <c r="B153" s="25" t="s">
        <v>49</v>
      </c>
      <c r="D153" s="23">
        <f>'Forshammar-oxydravit (2)'!D150</f>
        <v>0.50857940615180453</v>
      </c>
      <c r="F153">
        <f t="shared" si="26"/>
        <v>1.8976922280437329</v>
      </c>
      <c r="H153" s="2">
        <v>0.39</v>
      </c>
      <c r="I153" s="2">
        <v>1.6339999999999999</v>
      </c>
      <c r="J153" s="2">
        <f t="shared" si="18"/>
        <v>1.8976922280437329</v>
      </c>
      <c r="L153">
        <v>0.443</v>
      </c>
      <c r="M153">
        <v>1.6080000000000001</v>
      </c>
      <c r="N153" s="2">
        <f t="shared" si="19"/>
        <v>1.9075273257009584</v>
      </c>
    </row>
    <row r="154" spans="1:14" x14ac:dyDescent="0.35">
      <c r="A154" s="25"/>
      <c r="B154" s="25"/>
      <c r="D154" s="23"/>
      <c r="J154" t="s">
        <v>27</v>
      </c>
      <c r="N154" t="s">
        <v>28</v>
      </c>
    </row>
    <row r="155" spans="1:14" x14ac:dyDescent="0.35">
      <c r="A155" s="27" t="s">
        <v>6</v>
      </c>
      <c r="B155" s="27" t="s">
        <v>15</v>
      </c>
      <c r="C155" t="str">
        <f>'Forshammar-oxydravit (2)'!C151</f>
        <v>Al</v>
      </c>
      <c r="D155" s="23">
        <f>'Forshammar-oxydravit (2)'!D151</f>
        <v>0.72840106217974587</v>
      </c>
      <c r="F155">
        <f>IF(C$155="Al",J155,N155)</f>
        <v>1.7575923544282168</v>
      </c>
      <c r="H155" s="2">
        <v>0.39</v>
      </c>
      <c r="I155" s="2">
        <v>1.6339999999999999</v>
      </c>
      <c r="J155" s="2">
        <f>I155-(H155*LN(D155))</f>
        <v>1.7575923544282168</v>
      </c>
      <c r="L155">
        <v>0.443</v>
      </c>
      <c r="M155">
        <v>1.6080000000000001</v>
      </c>
      <c r="N155" s="2">
        <f>M155-(L155*LN(D155))</f>
        <v>1.7483882384915388</v>
      </c>
    </row>
    <row r="156" spans="1:14" x14ac:dyDescent="0.35">
      <c r="A156" s="27" t="s">
        <v>6</v>
      </c>
      <c r="B156" s="27" t="s">
        <v>10</v>
      </c>
      <c r="D156" s="23">
        <f>'Forshammar-oxydravit (2)'!D152</f>
        <v>0.46622570708376126</v>
      </c>
      <c r="F156">
        <f t="shared" ref="F156:F160" si="27">IF(C$155="Al",J156,N156)</f>
        <v>1.931603310738859</v>
      </c>
      <c r="H156" s="2">
        <v>0.39</v>
      </c>
      <c r="I156" s="2">
        <v>1.6339999999999999</v>
      </c>
      <c r="J156" s="2">
        <f t="shared" ref="J156:J172" si="28">I156-(H156*LN(D156))</f>
        <v>1.931603310738859</v>
      </c>
      <c r="L156">
        <v>0.443</v>
      </c>
      <c r="M156">
        <v>1.6080000000000001</v>
      </c>
      <c r="N156" s="2">
        <f t="shared" ref="N156:N172" si="29">M156-(L156*LN(D156))</f>
        <v>1.9460468375828581</v>
      </c>
    </row>
    <row r="157" spans="1:14" x14ac:dyDescent="0.35">
      <c r="A157" s="27" t="s">
        <v>6</v>
      </c>
      <c r="B157" s="27" t="s">
        <v>10</v>
      </c>
      <c r="D157" s="23">
        <f>'Forshammar-oxydravit (2)'!D153</f>
        <v>0.46622570708376126</v>
      </c>
      <c r="F157">
        <f t="shared" si="27"/>
        <v>1.931603310738859</v>
      </c>
      <c r="H157" s="2">
        <v>0.39</v>
      </c>
      <c r="I157" s="2">
        <v>1.6339999999999999</v>
      </c>
      <c r="J157" s="2">
        <f t="shared" si="28"/>
        <v>1.931603310738859</v>
      </c>
      <c r="L157">
        <v>0.443</v>
      </c>
      <c r="M157">
        <v>1.6080000000000001</v>
      </c>
      <c r="N157" s="2">
        <f t="shared" si="29"/>
        <v>1.9460468375828581</v>
      </c>
    </row>
    <row r="158" spans="1:14" x14ac:dyDescent="0.35">
      <c r="A158" s="27" t="s">
        <v>6</v>
      </c>
      <c r="B158" s="27" t="s">
        <v>16</v>
      </c>
      <c r="D158" s="23">
        <f>'Forshammar-oxydravit (2)'!D154</f>
        <v>0.38356894373658096</v>
      </c>
      <c r="F158">
        <f t="shared" si="27"/>
        <v>2.007712000715157</v>
      </c>
      <c r="H158" s="2">
        <v>0.39</v>
      </c>
      <c r="I158" s="2">
        <v>1.6339999999999999</v>
      </c>
      <c r="J158" s="2">
        <f t="shared" si="28"/>
        <v>2.007712000715157</v>
      </c>
      <c r="L158">
        <v>0.443</v>
      </c>
      <c r="M158">
        <v>1.6080000000000001</v>
      </c>
      <c r="N158" s="2">
        <f t="shared" si="29"/>
        <v>2.032498503376448</v>
      </c>
    </row>
    <row r="159" spans="1:14" x14ac:dyDescent="0.35">
      <c r="A159" s="27" t="s">
        <v>6</v>
      </c>
      <c r="B159" s="27" t="s">
        <v>13</v>
      </c>
      <c r="D159" s="23">
        <f>'Forshammar-oxydravit (2)'!D155</f>
        <v>0.51088961752645223</v>
      </c>
      <c r="F159">
        <f t="shared" si="27"/>
        <v>1.8959246726645589</v>
      </c>
      <c r="H159" s="2">
        <v>0.39</v>
      </c>
      <c r="I159" s="2">
        <v>1.6339999999999999</v>
      </c>
      <c r="J159" s="2">
        <f t="shared" si="28"/>
        <v>1.8959246726645589</v>
      </c>
      <c r="L159">
        <v>0.443</v>
      </c>
      <c r="M159">
        <v>1.6080000000000001</v>
      </c>
      <c r="N159" s="2">
        <f t="shared" si="29"/>
        <v>1.9055195640779479</v>
      </c>
    </row>
    <row r="160" spans="1:14" x14ac:dyDescent="0.35">
      <c r="A160" s="27" t="s">
        <v>6</v>
      </c>
      <c r="B160" s="27" t="s">
        <v>13</v>
      </c>
      <c r="D160" s="23">
        <f>'Forshammar-oxydravit (2)'!D156</f>
        <v>0.51088961752645223</v>
      </c>
      <c r="F160">
        <f t="shared" si="27"/>
        <v>1.8959246726645589</v>
      </c>
      <c r="H160" s="2">
        <v>0.39</v>
      </c>
      <c r="I160" s="2">
        <v>1.6339999999999999</v>
      </c>
      <c r="J160" s="2">
        <f t="shared" si="28"/>
        <v>1.8959246726645589</v>
      </c>
      <c r="L160">
        <v>0.443</v>
      </c>
      <c r="M160">
        <v>1.6080000000000001</v>
      </c>
      <c r="N160" s="2">
        <f t="shared" si="29"/>
        <v>1.9055195640779479</v>
      </c>
    </row>
    <row r="161" spans="1:14" x14ac:dyDescent="0.35">
      <c r="A161" s="27" t="s">
        <v>8</v>
      </c>
      <c r="B161" s="27" t="s">
        <v>15</v>
      </c>
      <c r="C161" t="str">
        <f>'Forshammar-oxydravit (2)'!C157</f>
        <v>Mg</v>
      </c>
      <c r="D161" s="23">
        <f>'Forshammar-oxydravit (2)'!D157</f>
        <v>0.44817525883956166</v>
      </c>
      <c r="F161">
        <f>IF(C$161="Al",J161,N161)</f>
        <v>1.9635389176929554</v>
      </c>
      <c r="H161" s="2">
        <v>0.39</v>
      </c>
      <c r="I161" s="2">
        <v>1.6339999999999999</v>
      </c>
      <c r="J161" s="2">
        <f t="shared" si="28"/>
        <v>1.9470026589170486</v>
      </c>
      <c r="L161">
        <v>0.443</v>
      </c>
      <c r="M161">
        <v>1.6080000000000001</v>
      </c>
      <c r="N161" s="2">
        <f t="shared" si="29"/>
        <v>1.9635389176929554</v>
      </c>
    </row>
    <row r="162" spans="1:14" x14ac:dyDescent="0.35">
      <c r="A162" s="27" t="s">
        <v>8</v>
      </c>
      <c r="B162" s="27" t="s">
        <v>10</v>
      </c>
      <c r="D162" s="23">
        <f>'Forshammar-oxydravit (2)'!D158</f>
        <v>0.33678418230597779</v>
      </c>
      <c r="F162">
        <f t="shared" ref="F162:F166" si="30">IF(C$161="Al",J162,N162)</f>
        <v>2.0901226423283812</v>
      </c>
      <c r="H162" s="2">
        <v>0.39</v>
      </c>
      <c r="I162" s="2">
        <v>1.6339999999999999</v>
      </c>
      <c r="J162" s="2">
        <f t="shared" si="28"/>
        <v>2.0584420553229541</v>
      </c>
      <c r="L162">
        <v>0.443</v>
      </c>
      <c r="M162">
        <v>1.6080000000000001</v>
      </c>
      <c r="N162" s="2">
        <f t="shared" si="29"/>
        <v>2.0901226423283812</v>
      </c>
    </row>
    <row r="163" spans="1:14" x14ac:dyDescent="0.35">
      <c r="A163" s="27" t="s">
        <v>8</v>
      </c>
      <c r="B163" s="27" t="s">
        <v>10</v>
      </c>
      <c r="D163" s="23">
        <f>'Forshammar-oxydravit (2)'!D159</f>
        <v>0.33678418230597779</v>
      </c>
      <c r="F163">
        <f t="shared" si="30"/>
        <v>2.0901226423283812</v>
      </c>
      <c r="H163" s="2">
        <v>0.39</v>
      </c>
      <c r="I163" s="2">
        <v>1.6339999999999999</v>
      </c>
      <c r="J163" s="2">
        <f t="shared" si="28"/>
        <v>2.0584420553229541</v>
      </c>
      <c r="L163">
        <v>0.443</v>
      </c>
      <c r="M163">
        <v>1.6080000000000001</v>
      </c>
      <c r="N163" s="2">
        <f t="shared" si="29"/>
        <v>2.0901226423283812</v>
      </c>
    </row>
    <row r="164" spans="1:14" x14ac:dyDescent="0.35">
      <c r="A164" s="27" t="s">
        <v>8</v>
      </c>
      <c r="B164" s="27" t="s">
        <v>16</v>
      </c>
      <c r="D164" s="23">
        <f>'Forshammar-oxydravit (2)'!D160</f>
        <v>0.20160104566823761</v>
      </c>
      <c r="F164">
        <f t="shared" si="30"/>
        <v>2.3174487982867178</v>
      </c>
      <c r="H164" s="2">
        <v>0.39</v>
      </c>
      <c r="I164" s="2">
        <v>1.6339999999999999</v>
      </c>
      <c r="J164" s="2">
        <f t="shared" si="28"/>
        <v>2.2585711768212637</v>
      </c>
      <c r="L164">
        <v>0.443</v>
      </c>
      <c r="M164">
        <v>1.6080000000000001</v>
      </c>
      <c r="N164" s="2">
        <f t="shared" si="29"/>
        <v>2.3174487982867178</v>
      </c>
    </row>
    <row r="165" spans="1:14" x14ac:dyDescent="0.35">
      <c r="A165" s="27" t="s">
        <v>8</v>
      </c>
      <c r="B165" s="27" t="s">
        <v>13</v>
      </c>
      <c r="D165" s="23">
        <f>'Forshammar-oxydravit (2)'!D161</f>
        <v>0.3333711857957718</v>
      </c>
      <c r="F165">
        <f t="shared" si="30"/>
        <v>2.0946349408134801</v>
      </c>
      <c r="H165" s="2">
        <v>0.39</v>
      </c>
      <c r="I165" s="2">
        <v>1.6339999999999999</v>
      </c>
      <c r="J165" s="2">
        <f t="shared" si="28"/>
        <v>2.0624145077138989</v>
      </c>
      <c r="L165">
        <v>0.443</v>
      </c>
      <c r="M165">
        <v>1.6080000000000001</v>
      </c>
      <c r="N165" s="2">
        <f t="shared" si="29"/>
        <v>2.0946349408134801</v>
      </c>
    </row>
    <row r="166" spans="1:14" x14ac:dyDescent="0.35">
      <c r="A166" s="27" t="s">
        <v>8</v>
      </c>
      <c r="B166" s="27" t="s">
        <v>13</v>
      </c>
      <c r="D166" s="23">
        <f>'Forshammar-oxydravit (2)'!D162</f>
        <v>0.3333711857957718</v>
      </c>
      <c r="F166">
        <f t="shared" si="30"/>
        <v>2.0946349408134801</v>
      </c>
      <c r="H166" s="2">
        <v>0.39</v>
      </c>
      <c r="I166" s="2">
        <v>1.6339999999999999</v>
      </c>
      <c r="J166" s="2">
        <f t="shared" si="28"/>
        <v>2.0624145077138989</v>
      </c>
      <c r="L166">
        <v>0.443</v>
      </c>
      <c r="M166">
        <v>1.6080000000000001</v>
      </c>
      <c r="N166" s="2">
        <f t="shared" si="29"/>
        <v>2.0946349408134801</v>
      </c>
    </row>
    <row r="167" spans="1:14" x14ac:dyDescent="0.35">
      <c r="A167" s="27" t="s">
        <v>71</v>
      </c>
      <c r="B167" s="27" t="s">
        <v>15</v>
      </c>
      <c r="C167" t="str">
        <f>'Forshammar-oxydravit (2)'!C163</f>
        <v>Mg</v>
      </c>
      <c r="D167" s="23">
        <f>'Forshammar-oxydravit (2)'!D163</f>
        <v>0.44817525883956166</v>
      </c>
      <c r="F167">
        <f>IF(C$167="Al",J167,N167)</f>
        <v>1.9635389176929554</v>
      </c>
      <c r="H167" s="2">
        <v>0.39</v>
      </c>
      <c r="I167" s="2">
        <v>1.6339999999999999</v>
      </c>
      <c r="J167" s="2">
        <f t="shared" si="28"/>
        <v>1.9470026589170486</v>
      </c>
      <c r="L167">
        <v>0.443</v>
      </c>
      <c r="M167">
        <v>1.6080000000000001</v>
      </c>
      <c r="N167" s="2">
        <f t="shared" si="29"/>
        <v>1.9635389176929554</v>
      </c>
    </row>
    <row r="168" spans="1:14" x14ac:dyDescent="0.35">
      <c r="A168" s="27" t="s">
        <v>71</v>
      </c>
      <c r="B168" s="27" t="s">
        <v>10</v>
      </c>
      <c r="D168" s="23">
        <f>'Forshammar-oxydravit (2)'!D164</f>
        <v>0.33678418230597779</v>
      </c>
      <c r="F168">
        <f t="shared" ref="F168:F172" si="31">IF(C$167="Al",J168,N168)</f>
        <v>2.0901226423283812</v>
      </c>
      <c r="H168" s="2">
        <v>0.39</v>
      </c>
      <c r="I168" s="2">
        <v>1.6339999999999999</v>
      </c>
      <c r="J168" s="2">
        <f t="shared" si="28"/>
        <v>2.0584420553229541</v>
      </c>
      <c r="L168">
        <v>0.443</v>
      </c>
      <c r="M168">
        <v>1.6080000000000001</v>
      </c>
      <c r="N168" s="2">
        <f t="shared" si="29"/>
        <v>2.0901226423283812</v>
      </c>
    </row>
    <row r="169" spans="1:14" x14ac:dyDescent="0.35">
      <c r="A169" s="27" t="s">
        <v>71</v>
      </c>
      <c r="B169" s="27" t="s">
        <v>10</v>
      </c>
      <c r="D169" s="23">
        <f>'Forshammar-oxydravit (2)'!D165</f>
        <v>0.33678418230597779</v>
      </c>
      <c r="F169">
        <f t="shared" si="31"/>
        <v>2.0901226423283812</v>
      </c>
      <c r="H169" s="2">
        <v>0.39</v>
      </c>
      <c r="I169" s="2">
        <v>1.6339999999999999</v>
      </c>
      <c r="J169" s="2">
        <f t="shared" si="28"/>
        <v>2.0584420553229541</v>
      </c>
      <c r="L169">
        <v>0.443</v>
      </c>
      <c r="M169">
        <v>1.6080000000000001</v>
      </c>
      <c r="N169" s="2">
        <f t="shared" si="29"/>
        <v>2.0901226423283812</v>
      </c>
    </row>
    <row r="170" spans="1:14" x14ac:dyDescent="0.35">
      <c r="A170" s="27" t="s">
        <v>71</v>
      </c>
      <c r="B170" s="27" t="s">
        <v>16</v>
      </c>
      <c r="D170" s="23">
        <f>'Forshammar-oxydravit (2)'!D166</f>
        <v>0.20160104566823761</v>
      </c>
      <c r="F170">
        <f t="shared" si="31"/>
        <v>2.3174487982867178</v>
      </c>
      <c r="H170" s="2">
        <v>0.39</v>
      </c>
      <c r="I170" s="2">
        <v>1.6339999999999999</v>
      </c>
      <c r="J170" s="2">
        <f t="shared" si="28"/>
        <v>2.2585711768212637</v>
      </c>
      <c r="L170">
        <v>0.443</v>
      </c>
      <c r="M170">
        <v>1.6080000000000001</v>
      </c>
      <c r="N170" s="2">
        <f t="shared" si="29"/>
        <v>2.3174487982867178</v>
      </c>
    </row>
    <row r="171" spans="1:14" x14ac:dyDescent="0.35">
      <c r="A171" s="27" t="s">
        <v>71</v>
      </c>
      <c r="B171" s="27" t="s">
        <v>13</v>
      </c>
      <c r="D171" s="23">
        <f>'Forshammar-oxydravit (2)'!D167</f>
        <v>0.3333711857957718</v>
      </c>
      <c r="F171">
        <f t="shared" si="31"/>
        <v>2.0946349408134801</v>
      </c>
      <c r="H171" s="2">
        <v>0.39</v>
      </c>
      <c r="I171" s="2">
        <v>1.6339999999999999</v>
      </c>
      <c r="J171" s="2">
        <f t="shared" si="28"/>
        <v>2.0624145077138989</v>
      </c>
      <c r="L171">
        <v>0.443</v>
      </c>
      <c r="M171">
        <v>1.6080000000000001</v>
      </c>
      <c r="N171" s="2">
        <f t="shared" si="29"/>
        <v>2.0946349408134801</v>
      </c>
    </row>
    <row r="172" spans="1:14" x14ac:dyDescent="0.35">
      <c r="A172" s="27" t="s">
        <v>71</v>
      </c>
      <c r="B172" s="27" t="s">
        <v>13</v>
      </c>
      <c r="D172" s="23">
        <f>'Forshammar-oxydravit (2)'!D168</f>
        <v>0.3333711857957718</v>
      </c>
      <c r="F172">
        <f t="shared" si="31"/>
        <v>2.0946349408134801</v>
      </c>
      <c r="H172" s="2">
        <v>0.39</v>
      </c>
      <c r="I172" s="2">
        <v>1.6339999999999999</v>
      </c>
      <c r="J172" s="2">
        <f t="shared" si="28"/>
        <v>2.0624145077138989</v>
      </c>
      <c r="L172">
        <v>0.443</v>
      </c>
      <c r="M172">
        <v>1.6080000000000001</v>
      </c>
      <c r="N172" s="2">
        <f t="shared" si="29"/>
        <v>2.0946349408134801</v>
      </c>
    </row>
    <row r="173" spans="1:14" x14ac:dyDescent="0.35">
      <c r="A173" s="27"/>
      <c r="B173" s="27"/>
      <c r="D173" s="23"/>
      <c r="J173" t="s">
        <v>19</v>
      </c>
    </row>
    <row r="174" spans="1:14" x14ac:dyDescent="0.35">
      <c r="A174" s="30" t="s">
        <v>72</v>
      </c>
      <c r="B174" s="30" t="s">
        <v>10</v>
      </c>
      <c r="C174" t="str">
        <f>'Forshammar-oxydravit (2)'!C169</f>
        <v>Na</v>
      </c>
      <c r="D174" s="23">
        <f>'Forshammar-oxydravit (2)'!D169</f>
        <v>0.14430712016577937</v>
      </c>
      <c r="F174">
        <f>J174</f>
        <v>2.5080408180810023</v>
      </c>
      <c r="H174">
        <v>0.42</v>
      </c>
      <c r="I174">
        <v>1.6950000000000001</v>
      </c>
      <c r="J174" s="2">
        <f>I174-(H174*LN(D174))</f>
        <v>2.5080408180810023</v>
      </c>
    </row>
    <row r="175" spans="1:14" x14ac:dyDescent="0.35">
      <c r="A175" s="30" t="s">
        <v>72</v>
      </c>
      <c r="B175" s="30" t="s">
        <v>10</v>
      </c>
      <c r="D175" s="23">
        <f>'Forshammar-oxydravit (2)'!D170</f>
        <v>0.15330712016577938</v>
      </c>
      <c r="F175">
        <f t="shared" ref="F175:F182" si="32">J175</f>
        <v>2.4826310602533335</v>
      </c>
      <c r="H175">
        <v>0.42</v>
      </c>
      <c r="I175">
        <v>1.6950000000000001</v>
      </c>
      <c r="J175" s="2">
        <f t="shared" ref="J175:J182" si="33">I175-(H175*LN(D175))</f>
        <v>2.4826310602533335</v>
      </c>
    </row>
    <row r="176" spans="1:14" x14ac:dyDescent="0.35">
      <c r="A176" s="30" t="s">
        <v>72</v>
      </c>
      <c r="B176" s="30" t="s">
        <v>10</v>
      </c>
      <c r="D176" s="23">
        <f>'Forshammar-oxydravit (2)'!D171</f>
        <v>0.15330712016577938</v>
      </c>
      <c r="F176">
        <f t="shared" si="32"/>
        <v>2.4826310602533335</v>
      </c>
      <c r="H176">
        <v>0.42</v>
      </c>
      <c r="I176">
        <v>1.6950000000000001</v>
      </c>
      <c r="J176" s="2">
        <f t="shared" si="33"/>
        <v>2.4826310602533335</v>
      </c>
    </row>
    <row r="177" spans="1:10" x14ac:dyDescent="0.35">
      <c r="A177" s="30" t="s">
        <v>73</v>
      </c>
      <c r="B177" s="30" t="s">
        <v>11</v>
      </c>
      <c r="D177" s="23">
        <f>'Forshammar-oxydravit (2)'!D172</f>
        <v>6.8445618680230733E-2</v>
      </c>
      <c r="F177">
        <f t="shared" si="32"/>
        <v>2.8213206094936605</v>
      </c>
      <c r="H177">
        <v>0.42</v>
      </c>
      <c r="I177">
        <v>1.6950000000000001</v>
      </c>
      <c r="J177" s="2">
        <f t="shared" si="33"/>
        <v>2.8213206094936605</v>
      </c>
    </row>
    <row r="178" spans="1:10" x14ac:dyDescent="0.35">
      <c r="A178" s="30" t="s">
        <v>73</v>
      </c>
      <c r="B178" s="30" t="s">
        <v>11</v>
      </c>
      <c r="D178" s="23">
        <f>'Forshammar-oxydravit (2)'!D173</f>
        <v>6.8445618680230733E-2</v>
      </c>
      <c r="F178">
        <f t="shared" si="32"/>
        <v>2.8213206094936605</v>
      </c>
      <c r="H178">
        <v>0.42</v>
      </c>
      <c r="I178">
        <v>1.6950000000000001</v>
      </c>
      <c r="J178" s="2">
        <f t="shared" si="33"/>
        <v>2.8213206094936605</v>
      </c>
    </row>
    <row r="179" spans="1:10" x14ac:dyDescent="0.35">
      <c r="A179" s="30" t="s">
        <v>73</v>
      </c>
      <c r="B179" s="30" t="s">
        <v>11</v>
      </c>
      <c r="D179" s="23">
        <f>'Forshammar-oxydravit (2)'!D174</f>
        <v>6.8445618680230733E-2</v>
      </c>
      <c r="F179">
        <f t="shared" si="32"/>
        <v>2.8213206094936605</v>
      </c>
      <c r="H179">
        <v>0.42</v>
      </c>
      <c r="I179">
        <v>1.6950000000000001</v>
      </c>
      <c r="J179" s="2">
        <f t="shared" si="33"/>
        <v>2.8213206094936605</v>
      </c>
    </row>
    <row r="180" spans="1:10" x14ac:dyDescent="0.35">
      <c r="A180" s="30" t="s">
        <v>73</v>
      </c>
      <c r="B180" s="30" t="s">
        <v>12</v>
      </c>
      <c r="D180" s="23">
        <f>'Forshammar-oxydravit (2)'!D175</f>
        <v>8.7603378865748899E-2</v>
      </c>
      <c r="F180">
        <f t="shared" si="32"/>
        <v>2.7176729983078727</v>
      </c>
      <c r="H180">
        <v>0.42</v>
      </c>
      <c r="I180">
        <v>1.6950000000000001</v>
      </c>
      <c r="J180" s="2">
        <f t="shared" si="33"/>
        <v>2.7176729983078727</v>
      </c>
    </row>
    <row r="181" spans="1:10" x14ac:dyDescent="0.35">
      <c r="A181" s="30" t="s">
        <v>73</v>
      </c>
      <c r="B181" s="30" t="s">
        <v>12</v>
      </c>
      <c r="D181" s="23">
        <f>'Forshammar-oxydravit (2)'!D176</f>
        <v>8.7603378865748899E-2</v>
      </c>
      <c r="F181">
        <f t="shared" si="32"/>
        <v>2.7176729983078727</v>
      </c>
      <c r="H181">
        <v>0.42</v>
      </c>
      <c r="I181">
        <v>1.6950000000000001</v>
      </c>
      <c r="J181" s="2">
        <f t="shared" si="33"/>
        <v>2.7176729983078727</v>
      </c>
    </row>
    <row r="182" spans="1:10" x14ac:dyDescent="0.35">
      <c r="A182" s="30" t="s">
        <v>73</v>
      </c>
      <c r="B182" s="30" t="s">
        <v>12</v>
      </c>
      <c r="D182" s="23">
        <f>'Forshammar-oxydravit (2)'!D177</f>
        <v>8.7603378865748899E-2</v>
      </c>
      <c r="F182">
        <f t="shared" si="32"/>
        <v>2.7176729983078727</v>
      </c>
      <c r="H182">
        <v>0.42</v>
      </c>
      <c r="I182">
        <v>1.6950000000000001</v>
      </c>
      <c r="J182" s="2">
        <f t="shared" si="33"/>
        <v>2.7176729983078727</v>
      </c>
    </row>
    <row r="185" spans="1:10" x14ac:dyDescent="0.35">
      <c r="A185" t="s">
        <v>21</v>
      </c>
      <c r="B185" s="4">
        <v>1.6242000000000001</v>
      </c>
      <c r="D185">
        <f>(F2+F6+F10+F14+F18+F22)/6</f>
        <v>1.6245000000000001</v>
      </c>
      <c r="E185" s="4">
        <f>D185-B185</f>
        <v>2.9999999999996696E-4</v>
      </c>
    </row>
    <row r="186" spans="1:10" x14ac:dyDescent="0.35">
      <c r="A186" t="s">
        <v>22</v>
      </c>
      <c r="B186" s="4">
        <v>1.6394</v>
      </c>
      <c r="D186">
        <f>(F3+F7+F11+F15+F19+F23)/6</f>
        <v>1.64</v>
      </c>
      <c r="E186" s="4">
        <f t="shared" ref="E186:E211" si="34">D186-B186</f>
        <v>5.9999999999993392E-4</v>
      </c>
    </row>
    <row r="187" spans="1:10" x14ac:dyDescent="0.35">
      <c r="A187" t="s">
        <v>33</v>
      </c>
      <c r="B187" s="4">
        <v>1.6071</v>
      </c>
      <c r="D187">
        <f>(F4+F8+F12+F16+F20+F24)/6</f>
        <v>1.6065084543928752</v>
      </c>
      <c r="E187" s="4">
        <f t="shared" si="34"/>
        <v>-5.9154560712482152E-4</v>
      </c>
    </row>
    <row r="188" spans="1:10" x14ac:dyDescent="0.35">
      <c r="A188" t="s">
        <v>34</v>
      </c>
      <c r="B188" s="4">
        <v>1.607</v>
      </c>
      <c r="D188">
        <f>(F5+F9+F13+F17+F21+F25)/6</f>
        <v>1.6066</v>
      </c>
      <c r="E188" s="4">
        <f t="shared" si="34"/>
        <v>-3.9999999999995595E-4</v>
      </c>
    </row>
    <row r="189" spans="1:10" x14ac:dyDescent="0.35">
      <c r="A189" s="6" t="s">
        <v>159</v>
      </c>
      <c r="B189" s="4">
        <f>AVERAGE(B185:B188)</f>
        <v>1.6194250000000001</v>
      </c>
      <c r="D189" s="4">
        <f>AVERAGE(D185:D188)</f>
        <v>1.6194021135982188</v>
      </c>
      <c r="E189" s="4">
        <f t="shared" si="34"/>
        <v>-2.2886401781274657E-5</v>
      </c>
    </row>
    <row r="190" spans="1:10" x14ac:dyDescent="0.35">
      <c r="A190" t="s">
        <v>42</v>
      </c>
      <c r="B190" s="4">
        <v>1.365</v>
      </c>
      <c r="D190">
        <f>(F27+F30+F33+F36+F39+F42)/6</f>
        <v>1.3649483999325513</v>
      </c>
      <c r="E190" s="4">
        <f t="shared" si="34"/>
        <v>-5.1600067448642761E-5</v>
      </c>
    </row>
    <row r="191" spans="1:10" x14ac:dyDescent="0.35">
      <c r="A191" t="s">
        <v>43</v>
      </c>
      <c r="B191" s="4">
        <v>1.3794</v>
      </c>
      <c r="D191">
        <f>(F28+F31+F34+F37+F40+F43)/6</f>
        <v>1.3796999999999999</v>
      </c>
      <c r="E191" s="4">
        <f t="shared" si="34"/>
        <v>2.9999999999996696E-4</v>
      </c>
    </row>
    <row r="192" spans="1:10" x14ac:dyDescent="0.35">
      <c r="A192" t="s">
        <v>43</v>
      </c>
      <c r="B192" s="4">
        <v>1.3794</v>
      </c>
      <c r="D192">
        <f>(F29+F32+F35+F38+F41+F44)/6</f>
        <v>1.3796999999999999</v>
      </c>
      <c r="E192" s="4">
        <f t="shared" si="34"/>
        <v>2.9999999999996696E-4</v>
      </c>
    </row>
    <row r="193" spans="1:5" x14ac:dyDescent="0.35">
      <c r="A193" s="6" t="s">
        <v>160</v>
      </c>
      <c r="B193" s="4">
        <f>AVERAGE(B190:B192)</f>
        <v>1.3745999999999998</v>
      </c>
      <c r="D193" s="4">
        <f>AVERAGE(D190:D192)</f>
        <v>1.3747827999775171</v>
      </c>
      <c r="E193" s="4">
        <f t="shared" si="34"/>
        <v>1.8279997751724508E-4</v>
      </c>
    </row>
    <row r="194" spans="1:5" x14ac:dyDescent="0.35">
      <c r="A194" t="s">
        <v>39</v>
      </c>
      <c r="B194" s="4">
        <v>1.9888999999999999</v>
      </c>
      <c r="D194">
        <f>(F46+F52+F58+F64+F70+F76+F82+F88+F94+F100+F106+F112+F118+F124+F130+F136+F142+F148)/18</f>
        <v>1.9647683874836952</v>
      </c>
      <c r="E194" s="4">
        <f t="shared" si="34"/>
        <v>-2.413161251630469E-2</v>
      </c>
    </row>
    <row r="195" spans="1:5" x14ac:dyDescent="0.35">
      <c r="A195" t="s">
        <v>36</v>
      </c>
      <c r="B195" s="4">
        <v>1.8863000000000001</v>
      </c>
      <c r="D195">
        <f>(F47+F53+F59+F65+F71+F77+F83+F89+F95+F101+F107+F113+F119+F125+F131+F137+F143+F149)/18</f>
        <v>1.8634132481826624</v>
      </c>
      <c r="E195" s="4">
        <f t="shared" si="34"/>
        <v>-2.288675181733768E-2</v>
      </c>
    </row>
    <row r="196" spans="1:5" x14ac:dyDescent="0.35">
      <c r="A196" t="s">
        <v>37</v>
      </c>
      <c r="B196" s="4">
        <v>1.8984000000000001</v>
      </c>
      <c r="D196">
        <f>(F48+F54+F60+F66+F72+F78+F84+F90+F96+F102+F108+F114+F120+F126+F132+F138+F144+F150)/18</f>
        <v>1.8753664371255714</v>
      </c>
      <c r="E196" s="4">
        <f t="shared" si="34"/>
        <v>-2.3033562874428704E-2</v>
      </c>
    </row>
    <row r="197" spans="1:5" x14ac:dyDescent="0.35">
      <c r="A197" t="s">
        <v>40</v>
      </c>
      <c r="B197" s="4">
        <v>1.9532</v>
      </c>
      <c r="D197">
        <f>(F49+F55+F61+F67+F73+F79+F85+F91+F97+F103+F109+F115+F121+F127+F133+F139+F145+F151)/18</f>
        <v>1.9295015407678386</v>
      </c>
      <c r="E197" s="4">
        <f t="shared" si="34"/>
        <v>-2.3698459232161406E-2</v>
      </c>
    </row>
    <row r="198" spans="1:5" x14ac:dyDescent="0.35">
      <c r="A198" t="s">
        <v>38</v>
      </c>
      <c r="B198" s="4">
        <v>1.8922000000000001</v>
      </c>
      <c r="D198">
        <f>(F50+F56+F62+F68+F74+F80+F86+F92+F98+F104+F110+F116+F122+F128+F134+F140+F146+F152)/18</f>
        <v>1.8692416626258992</v>
      </c>
      <c r="E198" s="4">
        <f t="shared" si="34"/>
        <v>-2.2958337374100912E-2</v>
      </c>
    </row>
    <row r="199" spans="1:5" x14ac:dyDescent="0.35">
      <c r="A199" t="s">
        <v>41</v>
      </c>
      <c r="B199" s="4">
        <v>1.921</v>
      </c>
      <c r="D199">
        <f>(F51+F57+F63+F69+F75+F81+F87+F99+F105+F111+F93+F117+F123+F129+F135+F141+F147+F153)/18</f>
        <v>1.8976922280437332</v>
      </c>
      <c r="E199" s="4">
        <f t="shared" si="34"/>
        <v>-2.3307771956266876E-2</v>
      </c>
    </row>
    <row r="200" spans="1:5" x14ac:dyDescent="0.35">
      <c r="A200" s="6" t="s">
        <v>161</v>
      </c>
      <c r="B200" s="4">
        <f>AVERAGE(B194:B199)</f>
        <v>1.9233333333333331</v>
      </c>
      <c r="D200" s="4">
        <f>AVERAGE(D194:D199)</f>
        <v>1.8999972507048997</v>
      </c>
      <c r="E200" s="4">
        <f t="shared" si="34"/>
        <v>-2.3336082628433452E-2</v>
      </c>
    </row>
    <row r="201" spans="1:5" x14ac:dyDescent="0.35">
      <c r="A201" t="s">
        <v>24</v>
      </c>
      <c r="B201" s="4">
        <v>1.9894000000000001</v>
      </c>
      <c r="D201">
        <f t="shared" ref="D201:D206" si="35">(F155+F161+F167)/3</f>
        <v>1.8948900632713759</v>
      </c>
      <c r="E201" s="4">
        <f t="shared" si="34"/>
        <v>-9.4509936728624178E-2</v>
      </c>
    </row>
    <row r="202" spans="1:5" x14ac:dyDescent="0.35">
      <c r="A202" t="s">
        <v>23</v>
      </c>
      <c r="B202" s="4">
        <v>1.9911000000000001</v>
      </c>
      <c r="D202">
        <f t="shared" si="35"/>
        <v>2.0372828651318735</v>
      </c>
      <c r="E202" s="4">
        <f t="shared" si="34"/>
        <v>4.6182865131873418E-2</v>
      </c>
    </row>
    <row r="203" spans="1:5" x14ac:dyDescent="0.35">
      <c r="A203" t="s">
        <v>23</v>
      </c>
      <c r="B203" s="4">
        <v>1.9911000000000001</v>
      </c>
      <c r="D203">
        <f t="shared" si="35"/>
        <v>2.0372828651318735</v>
      </c>
      <c r="E203" s="4">
        <f t="shared" si="34"/>
        <v>4.6182865131873418E-2</v>
      </c>
    </row>
    <row r="204" spans="1:5" x14ac:dyDescent="0.35">
      <c r="A204" t="s">
        <v>25</v>
      </c>
      <c r="B204" s="4">
        <v>2.1107999999999998</v>
      </c>
      <c r="D204">
        <f t="shared" si="35"/>
        <v>2.2142031990961972</v>
      </c>
      <c r="E204" s="4">
        <f t="shared" si="34"/>
        <v>0.10340319909619744</v>
      </c>
    </row>
    <row r="205" spans="1:5" x14ac:dyDescent="0.35">
      <c r="A205" t="s">
        <v>26</v>
      </c>
      <c r="B205" s="4">
        <v>1.9953000000000001</v>
      </c>
      <c r="D205">
        <f t="shared" si="35"/>
        <v>2.0283981847638395</v>
      </c>
      <c r="E205" s="4">
        <f t="shared" si="34"/>
        <v>3.3098184763839411E-2</v>
      </c>
    </row>
    <row r="206" spans="1:5" x14ac:dyDescent="0.35">
      <c r="A206" t="s">
        <v>26</v>
      </c>
      <c r="B206" s="4">
        <v>1.9953000000000001</v>
      </c>
      <c r="D206">
        <f t="shared" si="35"/>
        <v>2.0283981847638395</v>
      </c>
      <c r="E206" s="4">
        <f t="shared" si="34"/>
        <v>3.3098184763839411E-2</v>
      </c>
    </row>
    <row r="207" spans="1:5" x14ac:dyDescent="0.35">
      <c r="A207" s="6" t="s">
        <v>162</v>
      </c>
      <c r="B207" s="4">
        <f>AVERAGE(B201:B206)</f>
        <v>2.0121666666666669</v>
      </c>
      <c r="D207" s="4">
        <f>AVERAGE(D201:D206)</f>
        <v>2.0400758936931664</v>
      </c>
      <c r="E207" s="4">
        <f t="shared" si="34"/>
        <v>2.7909227026499561E-2</v>
      </c>
    </row>
    <row r="208" spans="1:5" x14ac:dyDescent="0.35">
      <c r="A208" t="s">
        <v>32</v>
      </c>
      <c r="B208" s="4">
        <v>2.488</v>
      </c>
      <c r="D208">
        <f>AVERAGE(F174:F176)</f>
        <v>2.4911009795292229</v>
      </c>
      <c r="E208" s="4">
        <f t="shared" si="34"/>
        <v>3.100979529222947E-3</v>
      </c>
    </row>
    <row r="209" spans="1:5" x14ac:dyDescent="0.35">
      <c r="A209" s="6" t="s">
        <v>17</v>
      </c>
      <c r="B209" s="4">
        <v>2.8239999999999998</v>
      </c>
      <c r="D209">
        <f>AVERAGE(F177:F179)</f>
        <v>2.8213206094936605</v>
      </c>
      <c r="E209" s="4">
        <f t="shared" si="34"/>
        <v>-2.679390506339363E-3</v>
      </c>
    </row>
    <row r="210" spans="1:5" x14ac:dyDescent="0.35">
      <c r="A210" s="6" t="s">
        <v>18</v>
      </c>
      <c r="B210" s="4">
        <v>2.7389999999999999</v>
      </c>
      <c r="D210">
        <f>AVERAGE(F180:F182)</f>
        <v>2.7176729983078727</v>
      </c>
      <c r="E210" s="4">
        <f t="shared" si="34"/>
        <v>-2.1327001692127201E-2</v>
      </c>
    </row>
    <row r="211" spans="1:5" x14ac:dyDescent="0.35">
      <c r="A211" s="6" t="s">
        <v>158</v>
      </c>
      <c r="B211" s="4">
        <f>AVERAGE(B208:B210)</f>
        <v>2.683666666666666</v>
      </c>
      <c r="D211" s="4">
        <f>AVERAGE(D208:D210)</f>
        <v>2.6766981957769187</v>
      </c>
      <c r="E211" s="4">
        <f t="shared" si="34"/>
        <v>-6.9684708897472802E-3</v>
      </c>
    </row>
  </sheetData>
  <conditionalFormatting sqref="E185:E211">
    <cfRule type="cellIs" dxfId="29" priority="1" operator="lessThan">
      <formula>-0.001</formula>
    </cfRule>
    <cfRule type="cellIs" dxfId="28" priority="2" operator="greaterThan">
      <formula>0.001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DBD66-C94F-404C-B7AB-94D69DB365A4}">
  <dimension ref="A1:V312"/>
  <sheetViews>
    <sheetView topLeftCell="A166" zoomScaleNormal="100" workbookViewId="0">
      <selection activeCell="R159" sqref="R159"/>
    </sheetView>
  </sheetViews>
  <sheetFormatPr defaultRowHeight="14.5" x14ac:dyDescent="0.35"/>
  <cols>
    <col min="4" max="4" width="15.453125" bestFit="1" customWidth="1"/>
    <col min="7" max="7" width="9.453125" bestFit="1" customWidth="1"/>
    <col min="14" max="14" width="9.453125" bestFit="1" customWidth="1"/>
    <col min="32" max="32" width="15.453125" bestFit="1" customWidth="1"/>
  </cols>
  <sheetData>
    <row r="1" spans="1:22" s="12" customFormat="1" x14ac:dyDescent="0.35">
      <c r="A1" s="22" t="s">
        <v>0</v>
      </c>
      <c r="B1" s="22" t="s">
        <v>11</v>
      </c>
      <c r="C1" t="s">
        <v>35</v>
      </c>
      <c r="D1" s="23">
        <f>M$1</f>
        <v>0.99371547866099941</v>
      </c>
      <c r="E1" s="6"/>
      <c r="F1"/>
      <c r="G1"/>
      <c r="H1"/>
      <c r="I1"/>
      <c r="J1"/>
      <c r="K1"/>
      <c r="L1" t="s">
        <v>21</v>
      </c>
      <c r="M1" s="18">
        <f>O1+P1</f>
        <v>0.99371547866099941</v>
      </c>
      <c r="N1"/>
      <c r="O1" s="7">
        <v>0.99871547866099941</v>
      </c>
      <c r="P1" s="7">
        <v>-5.0000000000000001E-3</v>
      </c>
      <c r="R1"/>
      <c r="S1"/>
    </row>
    <row r="2" spans="1:22" s="12" customFormat="1" x14ac:dyDescent="0.35">
      <c r="A2" s="22" t="s">
        <v>0</v>
      </c>
      <c r="B2" s="22" t="s">
        <v>12</v>
      </c>
      <c r="C2"/>
      <c r="D2" s="23">
        <f>M$2</f>
        <v>0.95470329941597765</v>
      </c>
      <c r="E2"/>
      <c r="F2"/>
      <c r="G2"/>
      <c r="H2"/>
      <c r="I2"/>
      <c r="J2"/>
      <c r="K2"/>
      <c r="L2" t="s">
        <v>22</v>
      </c>
      <c r="M2" s="18">
        <f>O2+P2</f>
        <v>0.95470329941597765</v>
      </c>
      <c r="N2"/>
      <c r="O2" s="7">
        <v>0.95970329941597765</v>
      </c>
      <c r="P2" s="7">
        <v>-5.0000000000000001E-3</v>
      </c>
      <c r="R2"/>
      <c r="S2"/>
    </row>
    <row r="3" spans="1:22" s="12" customFormat="1" x14ac:dyDescent="0.35">
      <c r="A3" s="22" t="s">
        <v>0</v>
      </c>
      <c r="B3" s="22" t="s">
        <v>13</v>
      </c>
      <c r="C3"/>
      <c r="D3" s="23">
        <f>M$3</f>
        <v>1.0459916814346699</v>
      </c>
      <c r="E3"/>
      <c r="F3"/>
      <c r="G3"/>
      <c r="H3"/>
      <c r="I3"/>
      <c r="J3"/>
      <c r="K3"/>
      <c r="L3" t="s">
        <v>33</v>
      </c>
      <c r="M3" s="18">
        <f>O3+P3</f>
        <v>1.0459916814346699</v>
      </c>
      <c r="N3"/>
      <c r="O3" s="7">
        <v>1.03699168143467</v>
      </c>
      <c r="P3" s="7">
        <v>8.9999999999999993E-3</v>
      </c>
      <c r="R3"/>
      <c r="S3"/>
    </row>
    <row r="4" spans="1:22" s="12" customFormat="1" x14ac:dyDescent="0.35">
      <c r="A4" s="22" t="s">
        <v>0</v>
      </c>
      <c r="B4" s="22" t="s">
        <v>14</v>
      </c>
      <c r="C4"/>
      <c r="D4" s="23">
        <f>M$4</f>
        <v>1.0457455511595801</v>
      </c>
      <c r="E4"/>
      <c r="F4"/>
      <c r="G4"/>
      <c r="H4"/>
      <c r="I4"/>
      <c r="J4"/>
      <c r="K4"/>
      <c r="L4" t="s">
        <v>34</v>
      </c>
      <c r="M4" s="18">
        <f>O4+P4</f>
        <v>1.0457455511595801</v>
      </c>
      <c r="N4" s="5">
        <f>SUM(M1:M4)</f>
        <v>4.0401560106712271</v>
      </c>
      <c r="O4" s="7">
        <v>1.0457455511595801</v>
      </c>
      <c r="P4" s="7"/>
      <c r="S4"/>
    </row>
    <row r="5" spans="1:22" s="12" customFormat="1" x14ac:dyDescent="0.35">
      <c r="A5" s="22" t="s">
        <v>1</v>
      </c>
      <c r="B5" s="22" t="s">
        <v>11</v>
      </c>
      <c r="C5" t="s">
        <v>35</v>
      </c>
      <c r="D5" s="23">
        <f>M$1</f>
        <v>0.99371547866099941</v>
      </c>
      <c r="E5"/>
      <c r="F5"/>
      <c r="G5"/>
      <c r="H5"/>
      <c r="I5"/>
      <c r="J5"/>
      <c r="K5"/>
      <c r="L5"/>
      <c r="M5"/>
      <c r="N5"/>
      <c r="O5"/>
      <c r="S5"/>
    </row>
    <row r="6" spans="1:22" s="12" customFormat="1" x14ac:dyDescent="0.35">
      <c r="A6" s="22" t="s">
        <v>1</v>
      </c>
      <c r="B6" s="22" t="s">
        <v>12</v>
      </c>
      <c r="C6"/>
      <c r="D6" s="23">
        <f>M$2</f>
        <v>0.95470329941597765</v>
      </c>
      <c r="E6"/>
      <c r="F6"/>
      <c r="G6"/>
      <c r="H6"/>
      <c r="I6"/>
      <c r="J6"/>
      <c r="K6"/>
      <c r="L6"/>
      <c r="M6"/>
      <c r="N6"/>
      <c r="O6"/>
      <c r="S6"/>
    </row>
    <row r="7" spans="1:22" s="12" customFormat="1" x14ac:dyDescent="0.35">
      <c r="A7" s="22" t="s">
        <v>1</v>
      </c>
      <c r="B7" s="22" t="s">
        <v>13</v>
      </c>
      <c r="C7"/>
      <c r="D7" s="23">
        <f>M$3</f>
        <v>1.0459916814346699</v>
      </c>
      <c r="E7"/>
      <c r="F7"/>
      <c r="G7"/>
      <c r="H7"/>
      <c r="I7"/>
      <c r="J7"/>
      <c r="K7"/>
      <c r="L7"/>
      <c r="M7"/>
      <c r="N7"/>
      <c r="O7"/>
      <c r="S7"/>
      <c r="T7" s="8"/>
      <c r="U7" s="9"/>
      <c r="V7" s="13"/>
    </row>
    <row r="8" spans="1:22" s="12" customFormat="1" x14ac:dyDescent="0.35">
      <c r="A8" s="22" t="s">
        <v>1</v>
      </c>
      <c r="B8" s="22" t="s">
        <v>14</v>
      </c>
      <c r="C8"/>
      <c r="D8" s="23">
        <f>M$4</f>
        <v>1.0457455511595801</v>
      </c>
      <c r="E8"/>
      <c r="F8"/>
      <c r="G8"/>
      <c r="H8"/>
      <c r="I8"/>
      <c r="J8"/>
      <c r="K8"/>
      <c r="L8"/>
      <c r="M8"/>
      <c r="N8"/>
      <c r="O8"/>
      <c r="S8"/>
    </row>
    <row r="9" spans="1:22" s="12" customFormat="1" x14ac:dyDescent="0.35">
      <c r="A9" s="22" t="s">
        <v>2</v>
      </c>
      <c r="B9" s="22" t="s">
        <v>11</v>
      </c>
      <c r="C9" t="s">
        <v>35</v>
      </c>
      <c r="D9" s="23">
        <f>M$1</f>
        <v>0.99371547866099941</v>
      </c>
      <c r="E9"/>
      <c r="F9"/>
      <c r="G9"/>
      <c r="H9"/>
      <c r="I9"/>
      <c r="J9"/>
      <c r="K9"/>
      <c r="L9"/>
      <c r="M9"/>
      <c r="N9"/>
      <c r="O9"/>
      <c r="S9"/>
    </row>
    <row r="10" spans="1:22" s="12" customFormat="1" x14ac:dyDescent="0.35">
      <c r="A10" s="22" t="s">
        <v>2</v>
      </c>
      <c r="B10" s="22" t="s">
        <v>12</v>
      </c>
      <c r="C10"/>
      <c r="D10" s="23">
        <f>M$2</f>
        <v>0.95470329941597765</v>
      </c>
      <c r="E10"/>
      <c r="F10"/>
      <c r="G10"/>
      <c r="H10"/>
      <c r="I10"/>
      <c r="J10"/>
      <c r="K10"/>
      <c r="L10"/>
      <c r="M10"/>
      <c r="N10"/>
      <c r="O10"/>
      <c r="S10"/>
    </row>
    <row r="11" spans="1:22" s="12" customFormat="1" x14ac:dyDescent="0.35">
      <c r="A11" s="22" t="s">
        <v>2</v>
      </c>
      <c r="B11" s="22" t="s">
        <v>13</v>
      </c>
      <c r="C11"/>
      <c r="D11" s="23">
        <f>M$3</f>
        <v>1.0459916814346699</v>
      </c>
      <c r="E11"/>
      <c r="F11"/>
      <c r="G11"/>
      <c r="H11"/>
      <c r="I11"/>
      <c r="J11"/>
      <c r="K11"/>
      <c r="L11"/>
      <c r="M11"/>
      <c r="N11"/>
      <c r="O11"/>
      <c r="S11"/>
    </row>
    <row r="12" spans="1:22" s="12" customFormat="1" x14ac:dyDescent="0.35">
      <c r="A12" s="22" t="s">
        <v>2</v>
      </c>
      <c r="B12" s="22" t="s">
        <v>14</v>
      </c>
      <c r="C12"/>
      <c r="D12" s="23">
        <f>M$4</f>
        <v>1.0457455511595801</v>
      </c>
      <c r="E12"/>
      <c r="F12"/>
      <c r="G12"/>
      <c r="H12"/>
      <c r="I12"/>
      <c r="J12"/>
      <c r="K12"/>
      <c r="L12"/>
      <c r="M12"/>
      <c r="N12"/>
      <c r="O12"/>
      <c r="S12"/>
    </row>
    <row r="13" spans="1:22" s="12" customFormat="1" x14ac:dyDescent="0.35">
      <c r="A13" s="22" t="s">
        <v>3</v>
      </c>
      <c r="B13" s="22" t="s">
        <v>11</v>
      </c>
      <c r="C13" t="s">
        <v>35</v>
      </c>
      <c r="D13" s="23">
        <f>M$1</f>
        <v>0.99371547866099941</v>
      </c>
      <c r="E13"/>
      <c r="F13"/>
      <c r="G13"/>
      <c r="H13"/>
      <c r="I13"/>
      <c r="J13"/>
      <c r="K13"/>
      <c r="L13"/>
      <c r="M13"/>
      <c r="N13"/>
      <c r="O13"/>
      <c r="S13"/>
    </row>
    <row r="14" spans="1:22" s="12" customFormat="1" x14ac:dyDescent="0.35">
      <c r="A14" s="22" t="s">
        <v>3</v>
      </c>
      <c r="B14" s="22" t="s">
        <v>12</v>
      </c>
      <c r="C14"/>
      <c r="D14" s="23">
        <f>M$2</f>
        <v>0.95470329941597765</v>
      </c>
      <c r="E14"/>
      <c r="F14"/>
      <c r="G14"/>
      <c r="H14"/>
      <c r="I14"/>
      <c r="J14"/>
      <c r="K14"/>
      <c r="L14"/>
      <c r="M14"/>
      <c r="N14"/>
      <c r="O14"/>
      <c r="S14"/>
    </row>
    <row r="15" spans="1:22" s="12" customFormat="1" x14ac:dyDescent="0.35">
      <c r="A15" s="22" t="s">
        <v>3</v>
      </c>
      <c r="B15" s="22" t="s">
        <v>13</v>
      </c>
      <c r="C15"/>
      <c r="D15" s="23">
        <f>M$3</f>
        <v>1.0459916814346699</v>
      </c>
      <c r="E15"/>
      <c r="F15"/>
      <c r="G15"/>
      <c r="H15"/>
      <c r="I15"/>
      <c r="J15"/>
      <c r="K15"/>
      <c r="L15"/>
      <c r="M15"/>
      <c r="N15"/>
      <c r="O15"/>
      <c r="S15"/>
    </row>
    <row r="16" spans="1:22" s="12" customFormat="1" x14ac:dyDescent="0.35">
      <c r="A16" s="22" t="s">
        <v>3</v>
      </c>
      <c r="B16" s="22" t="s">
        <v>14</v>
      </c>
      <c r="C16"/>
      <c r="D16" s="23">
        <f>M$4</f>
        <v>1.0457455511595801</v>
      </c>
      <c r="E16"/>
      <c r="F16"/>
      <c r="G16"/>
      <c r="H16"/>
      <c r="I16"/>
      <c r="J16"/>
      <c r="K16"/>
      <c r="L16"/>
      <c r="M16"/>
      <c r="N16"/>
      <c r="O16"/>
      <c r="S16"/>
    </row>
    <row r="17" spans="1:22" s="12" customFormat="1" x14ac:dyDescent="0.35">
      <c r="A17" s="22" t="s">
        <v>4</v>
      </c>
      <c r="B17" s="22" t="s">
        <v>11</v>
      </c>
      <c r="C17" t="s">
        <v>35</v>
      </c>
      <c r="D17" s="23">
        <f>M$1</f>
        <v>0.99371547866099941</v>
      </c>
      <c r="E17"/>
      <c r="F17"/>
      <c r="G17"/>
      <c r="H17"/>
      <c r="I17"/>
      <c r="J17"/>
      <c r="K17"/>
      <c r="L17"/>
      <c r="M17"/>
      <c r="N17"/>
      <c r="O17"/>
      <c r="S17"/>
    </row>
    <row r="18" spans="1:22" s="12" customFormat="1" x14ac:dyDescent="0.35">
      <c r="A18" s="22" t="s">
        <v>4</v>
      </c>
      <c r="B18" s="22" t="s">
        <v>12</v>
      </c>
      <c r="C18"/>
      <c r="D18" s="23">
        <f>M$2</f>
        <v>0.95470329941597765</v>
      </c>
      <c r="E18"/>
      <c r="F18"/>
      <c r="G18"/>
      <c r="H18"/>
      <c r="I18"/>
      <c r="J18"/>
      <c r="K18"/>
      <c r="L18"/>
      <c r="M18"/>
      <c r="N18"/>
      <c r="O18"/>
      <c r="P18"/>
      <c r="S18"/>
    </row>
    <row r="19" spans="1:22" s="12" customFormat="1" x14ac:dyDescent="0.35">
      <c r="A19" s="22" t="s">
        <v>4</v>
      </c>
      <c r="B19" s="22" t="s">
        <v>13</v>
      </c>
      <c r="C19"/>
      <c r="D19" s="23">
        <f>M$3</f>
        <v>1.0459916814346699</v>
      </c>
      <c r="E19"/>
      <c r="F19"/>
      <c r="G19"/>
      <c r="H19"/>
      <c r="I19"/>
      <c r="J19"/>
      <c r="K19"/>
      <c r="L19"/>
      <c r="M19"/>
      <c r="N19"/>
      <c r="O19"/>
      <c r="P19"/>
      <c r="S19"/>
    </row>
    <row r="20" spans="1:22" s="12" customFormat="1" x14ac:dyDescent="0.35">
      <c r="A20" s="22" t="s">
        <v>4</v>
      </c>
      <c r="B20" s="22" t="s">
        <v>14</v>
      </c>
      <c r="C20"/>
      <c r="D20" s="23">
        <f>M$4</f>
        <v>1.0457455511595801</v>
      </c>
      <c r="E20"/>
      <c r="F20"/>
      <c r="G20"/>
      <c r="H20"/>
      <c r="I20"/>
      <c r="J20"/>
      <c r="K20"/>
      <c r="L20"/>
      <c r="M20"/>
      <c r="N20"/>
      <c r="O20"/>
      <c r="P20"/>
      <c r="S20"/>
      <c r="U20" s="14"/>
      <c r="V20" s="14"/>
    </row>
    <row r="21" spans="1:22" s="12" customFormat="1" x14ac:dyDescent="0.35">
      <c r="A21" s="22" t="s">
        <v>5</v>
      </c>
      <c r="B21" s="22" t="s">
        <v>11</v>
      </c>
      <c r="C21" t="s">
        <v>35</v>
      </c>
      <c r="D21" s="23">
        <f>M$1</f>
        <v>0.99371547866099941</v>
      </c>
      <c r="E21"/>
      <c r="F21"/>
      <c r="G21"/>
      <c r="H21"/>
      <c r="I21"/>
      <c r="J21"/>
      <c r="K21"/>
      <c r="L21"/>
      <c r="M21"/>
      <c r="N21"/>
      <c r="O21"/>
      <c r="P21"/>
      <c r="S21"/>
    </row>
    <row r="22" spans="1:22" s="12" customFormat="1" x14ac:dyDescent="0.35">
      <c r="A22" s="22" t="s">
        <v>5</v>
      </c>
      <c r="B22" s="22" t="s">
        <v>12</v>
      </c>
      <c r="C22"/>
      <c r="D22" s="23">
        <f>M$2</f>
        <v>0.95470329941597765</v>
      </c>
      <c r="E22"/>
      <c r="F22"/>
      <c r="G22"/>
      <c r="H22"/>
      <c r="I22"/>
      <c r="J22"/>
      <c r="K22"/>
      <c r="L22"/>
      <c r="M22"/>
      <c r="N22"/>
      <c r="O22"/>
      <c r="P22"/>
      <c r="S22"/>
    </row>
    <row r="23" spans="1:22" s="12" customFormat="1" x14ac:dyDescent="0.35">
      <c r="A23" s="22" t="s">
        <v>5</v>
      </c>
      <c r="B23" s="22" t="s">
        <v>13</v>
      </c>
      <c r="C23"/>
      <c r="D23" s="23">
        <f>M$3</f>
        <v>1.0459916814346699</v>
      </c>
      <c r="E23"/>
      <c r="F23"/>
      <c r="G23"/>
      <c r="H23"/>
      <c r="I23"/>
      <c r="J23"/>
      <c r="K23"/>
      <c r="L23"/>
      <c r="M23"/>
      <c r="N23"/>
      <c r="O23"/>
      <c r="P23"/>
      <c r="S23"/>
    </row>
    <row r="24" spans="1:22" s="12" customFormat="1" x14ac:dyDescent="0.35">
      <c r="A24" s="22" t="s">
        <v>5</v>
      </c>
      <c r="B24" s="22" t="s">
        <v>14</v>
      </c>
      <c r="C24"/>
      <c r="D24" s="23">
        <f>M$4</f>
        <v>1.0457455511595801</v>
      </c>
      <c r="E24"/>
      <c r="F24"/>
      <c r="G24"/>
      <c r="H24"/>
      <c r="I24"/>
      <c r="J24"/>
      <c r="K24"/>
      <c r="L24"/>
      <c r="M24"/>
      <c r="N24"/>
      <c r="O24"/>
      <c r="P24"/>
      <c r="S24"/>
    </row>
    <row r="25" spans="1:22" s="12" customFormat="1" x14ac:dyDescent="0.35">
      <c r="A25" s="1" t="s">
        <v>30</v>
      </c>
      <c r="B25" s="1" t="s">
        <v>10</v>
      </c>
      <c r="C25" t="s">
        <v>44</v>
      </c>
      <c r="D25" s="24">
        <f>N$25</f>
        <v>1.0199487502095992</v>
      </c>
      <c r="E25"/>
      <c r="F25"/>
      <c r="G25"/>
      <c r="H25"/>
      <c r="I25"/>
      <c r="J25"/>
      <c r="K25"/>
      <c r="L25" s="1" t="s">
        <v>30</v>
      </c>
      <c r="M25" s="1" t="s">
        <v>10</v>
      </c>
      <c r="N25" s="21">
        <f>P25+Q25</f>
        <v>1.0199487502095992</v>
      </c>
      <c r="O25"/>
      <c r="P25" s="24">
        <v>1.0169487502095993</v>
      </c>
      <c r="Q25" s="12">
        <v>3.0000000000000001E-3</v>
      </c>
      <c r="S25"/>
    </row>
    <row r="26" spans="1:22" s="12" customFormat="1" x14ac:dyDescent="0.35">
      <c r="A26" s="1" t="s">
        <v>30</v>
      </c>
      <c r="B26" s="1" t="s">
        <v>31</v>
      </c>
      <c r="C26"/>
      <c r="D26" s="24">
        <f>N$26</f>
        <v>0.97866231206463161</v>
      </c>
      <c r="E26"/>
      <c r="F26"/>
      <c r="G26"/>
      <c r="H26"/>
      <c r="I26"/>
      <c r="J26"/>
      <c r="K26"/>
      <c r="L26" s="1" t="s">
        <v>30</v>
      </c>
      <c r="M26" s="1" t="s">
        <v>31</v>
      </c>
      <c r="N26" s="21">
        <f t="shared" ref="N26:N27" si="0">P26+Q26</f>
        <v>0.97866231206463161</v>
      </c>
      <c r="O26"/>
      <c r="P26" s="24">
        <v>0.97866231206463161</v>
      </c>
      <c r="S26"/>
    </row>
    <row r="27" spans="1:22" s="12" customFormat="1" x14ac:dyDescent="0.35">
      <c r="A27" s="1" t="s">
        <v>30</v>
      </c>
      <c r="B27" s="1" t="s">
        <v>31</v>
      </c>
      <c r="C27"/>
      <c r="D27" s="24">
        <f>N$27</f>
        <v>0.97866231206463161</v>
      </c>
      <c r="E27"/>
      <c r="F27"/>
      <c r="G27"/>
      <c r="H27"/>
      <c r="I27"/>
      <c r="J27"/>
      <c r="K27"/>
      <c r="L27" s="1" t="s">
        <v>30</v>
      </c>
      <c r="M27" s="1" t="s">
        <v>31</v>
      </c>
      <c r="N27" s="21">
        <f t="shared" si="0"/>
        <v>0.97866231206463161</v>
      </c>
      <c r="O27"/>
      <c r="P27" s="24">
        <v>0.97866231206463161</v>
      </c>
      <c r="S27"/>
    </row>
    <row r="28" spans="1:22" s="12" customFormat="1" x14ac:dyDescent="0.35">
      <c r="A28" s="1" t="s">
        <v>47</v>
      </c>
      <c r="B28" s="1" t="s">
        <v>10</v>
      </c>
      <c r="C28" t="s">
        <v>44</v>
      </c>
      <c r="D28" s="24">
        <f>N$25</f>
        <v>1.0199487502095992</v>
      </c>
      <c r="E28"/>
      <c r="F28"/>
      <c r="G28"/>
      <c r="H28"/>
      <c r="I28"/>
      <c r="J28"/>
      <c r="K28"/>
      <c r="L28"/>
      <c r="M28"/>
      <c r="N28"/>
      <c r="O28"/>
      <c r="P28"/>
      <c r="S28"/>
    </row>
    <row r="29" spans="1:22" s="12" customFormat="1" x14ac:dyDescent="0.35">
      <c r="A29" s="1" t="s">
        <v>47</v>
      </c>
      <c r="B29" s="1" t="s">
        <v>31</v>
      </c>
      <c r="C29"/>
      <c r="D29" s="24">
        <f>N$26</f>
        <v>0.97866231206463161</v>
      </c>
      <c r="E29"/>
      <c r="F29"/>
      <c r="G29"/>
      <c r="H29"/>
      <c r="I29"/>
      <c r="J29"/>
      <c r="K29"/>
      <c r="L29"/>
      <c r="M29"/>
      <c r="N29"/>
      <c r="O29"/>
      <c r="P29"/>
      <c r="S29"/>
    </row>
    <row r="30" spans="1:22" s="12" customFormat="1" x14ac:dyDescent="0.35">
      <c r="A30" s="1" t="s">
        <v>47</v>
      </c>
      <c r="B30" s="1" t="s">
        <v>31</v>
      </c>
      <c r="C30"/>
      <c r="D30" s="24">
        <f>N$27</f>
        <v>0.97866231206463161</v>
      </c>
      <c r="E30"/>
      <c r="F30"/>
      <c r="G30"/>
      <c r="H30"/>
      <c r="I30"/>
      <c r="J30"/>
      <c r="K30"/>
      <c r="L30"/>
      <c r="M30"/>
      <c r="N30"/>
      <c r="O30"/>
      <c r="P30"/>
      <c r="S30"/>
    </row>
    <row r="31" spans="1:22" s="12" customFormat="1" x14ac:dyDescent="0.35">
      <c r="A31" s="1" t="s">
        <v>52</v>
      </c>
      <c r="B31" s="1" t="s">
        <v>10</v>
      </c>
      <c r="C31" t="s">
        <v>44</v>
      </c>
      <c r="D31" s="24">
        <f>N$25</f>
        <v>1.0199487502095992</v>
      </c>
      <c r="E31"/>
      <c r="F31"/>
      <c r="G31"/>
      <c r="H31"/>
      <c r="I31"/>
      <c r="J31"/>
      <c r="K31"/>
      <c r="L31"/>
      <c r="M31"/>
      <c r="N31"/>
      <c r="O31"/>
      <c r="P31"/>
      <c r="S31"/>
    </row>
    <row r="32" spans="1:22" s="12" customFormat="1" x14ac:dyDescent="0.35">
      <c r="A32" s="1" t="s">
        <v>52</v>
      </c>
      <c r="B32" s="1" t="s">
        <v>31</v>
      </c>
      <c r="C32"/>
      <c r="D32" s="24">
        <f>N$26</f>
        <v>0.97866231206463161</v>
      </c>
      <c r="E32"/>
      <c r="F32"/>
      <c r="G32"/>
      <c r="H32"/>
      <c r="I32"/>
      <c r="J32"/>
      <c r="K32"/>
      <c r="L32"/>
      <c r="M32"/>
      <c r="N32"/>
      <c r="O32"/>
      <c r="P32"/>
      <c r="S32"/>
    </row>
    <row r="33" spans="1:19" s="12" customFormat="1" x14ac:dyDescent="0.35">
      <c r="A33" s="1" t="s">
        <v>52</v>
      </c>
      <c r="B33" s="1" t="s">
        <v>31</v>
      </c>
      <c r="C33"/>
      <c r="D33" s="24">
        <f>N$27</f>
        <v>0.97866231206463161</v>
      </c>
      <c r="E33"/>
      <c r="F33"/>
      <c r="G33"/>
      <c r="H33"/>
      <c r="I33"/>
      <c r="J33"/>
      <c r="K33"/>
      <c r="L33"/>
      <c r="M33"/>
      <c r="N33"/>
      <c r="O33"/>
      <c r="P33"/>
      <c r="S33"/>
    </row>
    <row r="34" spans="1:19" s="12" customFormat="1" x14ac:dyDescent="0.35">
      <c r="A34" s="1" t="s">
        <v>74</v>
      </c>
      <c r="B34" s="1" t="s">
        <v>10</v>
      </c>
      <c r="C34" t="s">
        <v>44</v>
      </c>
      <c r="D34" s="24">
        <f>N$25</f>
        <v>1.0199487502095992</v>
      </c>
      <c r="E34"/>
      <c r="F34"/>
      <c r="G34"/>
      <c r="H34"/>
      <c r="I34"/>
      <c r="J34"/>
      <c r="K34"/>
      <c r="L34"/>
      <c r="M34"/>
      <c r="N34"/>
      <c r="O34"/>
      <c r="P34"/>
      <c r="S34"/>
    </row>
    <row r="35" spans="1:19" s="12" customFormat="1" x14ac:dyDescent="0.35">
      <c r="A35" s="1" t="s">
        <v>74</v>
      </c>
      <c r="B35" s="1" t="s">
        <v>31</v>
      </c>
      <c r="C35"/>
      <c r="D35" s="24">
        <f>N$26</f>
        <v>0.97866231206463161</v>
      </c>
      <c r="E35"/>
      <c r="F35"/>
      <c r="G35"/>
      <c r="H35"/>
      <c r="I35"/>
      <c r="J35"/>
      <c r="K35"/>
      <c r="L35"/>
      <c r="M35"/>
      <c r="N35"/>
      <c r="O35"/>
      <c r="P35"/>
      <c r="S35"/>
    </row>
    <row r="36" spans="1:19" s="12" customFormat="1" x14ac:dyDescent="0.35">
      <c r="A36" s="1" t="s">
        <v>74</v>
      </c>
      <c r="B36" s="1" t="s">
        <v>31</v>
      </c>
      <c r="C36"/>
      <c r="D36" s="24">
        <f>N$27</f>
        <v>0.97866231206463161</v>
      </c>
      <c r="E36"/>
      <c r="F36"/>
      <c r="G36"/>
      <c r="H36"/>
      <c r="I36"/>
      <c r="J36"/>
      <c r="K36"/>
      <c r="L36"/>
      <c r="M36"/>
      <c r="N36"/>
      <c r="O36"/>
      <c r="P36"/>
      <c r="S36"/>
    </row>
    <row r="37" spans="1:19" s="12" customFormat="1" x14ac:dyDescent="0.35">
      <c r="A37" s="1" t="s">
        <v>75</v>
      </c>
      <c r="B37" s="1" t="s">
        <v>10</v>
      </c>
      <c r="C37" t="s">
        <v>44</v>
      </c>
      <c r="D37" s="24">
        <f>N$25</f>
        <v>1.0199487502095992</v>
      </c>
      <c r="E37"/>
      <c r="F37"/>
      <c r="G37"/>
      <c r="H37"/>
      <c r="I37"/>
      <c r="J37"/>
      <c r="K37"/>
      <c r="L37"/>
      <c r="M37"/>
      <c r="N37"/>
      <c r="O37"/>
      <c r="P37"/>
      <c r="S37"/>
    </row>
    <row r="38" spans="1:19" s="12" customFormat="1" x14ac:dyDescent="0.35">
      <c r="A38" s="1" t="s">
        <v>75</v>
      </c>
      <c r="B38" s="1" t="s">
        <v>31</v>
      </c>
      <c r="C38"/>
      <c r="D38" s="24">
        <f>N$26</f>
        <v>0.97866231206463161</v>
      </c>
      <c r="E38"/>
      <c r="F38"/>
      <c r="G38"/>
      <c r="H38"/>
      <c r="I38"/>
      <c r="J38"/>
      <c r="K38"/>
      <c r="L38"/>
      <c r="M38"/>
      <c r="N38"/>
      <c r="O38"/>
      <c r="P38"/>
      <c r="S38"/>
    </row>
    <row r="39" spans="1:19" s="12" customFormat="1" x14ac:dyDescent="0.35">
      <c r="A39" s="1" t="s">
        <v>75</v>
      </c>
      <c r="B39" s="1" t="s">
        <v>31</v>
      </c>
      <c r="C39"/>
      <c r="D39" s="24">
        <f>N$27</f>
        <v>0.97866231206463161</v>
      </c>
      <c r="E39"/>
      <c r="F39"/>
      <c r="G39"/>
      <c r="H39"/>
      <c r="I39"/>
      <c r="J39"/>
      <c r="K39"/>
      <c r="L39"/>
      <c r="M39"/>
      <c r="N39"/>
      <c r="O39"/>
      <c r="P39"/>
      <c r="S39"/>
    </row>
    <row r="40" spans="1:19" s="12" customFormat="1" x14ac:dyDescent="0.35">
      <c r="A40" s="1" t="s">
        <v>76</v>
      </c>
      <c r="B40" s="1" t="s">
        <v>10</v>
      </c>
      <c r="C40" t="s">
        <v>44</v>
      </c>
      <c r="D40" s="24">
        <f>N$25</f>
        <v>1.0199487502095992</v>
      </c>
      <c r="E40"/>
      <c r="F40"/>
      <c r="G40"/>
      <c r="H40"/>
      <c r="I40"/>
      <c r="J40"/>
      <c r="K40"/>
      <c r="L40"/>
      <c r="M40"/>
      <c r="N40"/>
      <c r="O40"/>
      <c r="P40"/>
      <c r="S40"/>
    </row>
    <row r="41" spans="1:19" s="12" customFormat="1" x14ac:dyDescent="0.35">
      <c r="A41" s="1" t="s">
        <v>76</v>
      </c>
      <c r="B41" s="1" t="s">
        <v>31</v>
      </c>
      <c r="C41"/>
      <c r="D41" s="24">
        <f>N$26</f>
        <v>0.97866231206463161</v>
      </c>
      <c r="E41"/>
      <c r="F41"/>
      <c r="G41"/>
      <c r="H41"/>
      <c r="I41"/>
      <c r="J41"/>
      <c r="K41"/>
      <c r="L41"/>
      <c r="M41"/>
      <c r="N41"/>
      <c r="O41"/>
      <c r="P41"/>
      <c r="S41"/>
    </row>
    <row r="42" spans="1:19" s="12" customFormat="1" x14ac:dyDescent="0.35">
      <c r="A42" s="1" t="s">
        <v>76</v>
      </c>
      <c r="B42" s="1" t="s">
        <v>31</v>
      </c>
      <c r="C42"/>
      <c r="D42" s="24">
        <f>N$27</f>
        <v>0.97866231206463161</v>
      </c>
      <c r="E42"/>
      <c r="F42"/>
      <c r="G42"/>
      <c r="H42"/>
      <c r="I42"/>
      <c r="J42"/>
      <c r="K42"/>
      <c r="L42"/>
      <c r="M42"/>
      <c r="N42"/>
      <c r="O42"/>
      <c r="P42"/>
      <c r="S42"/>
    </row>
    <row r="43" spans="1:19" s="12" customFormat="1" x14ac:dyDescent="0.35">
      <c r="A43" s="25" t="s">
        <v>53</v>
      </c>
      <c r="B43" s="25" t="s">
        <v>16</v>
      </c>
      <c r="C43" t="s">
        <v>27</v>
      </c>
      <c r="D43" s="26">
        <f>IF(C43="Al",N$43,N$50)</f>
        <v>0.42821748477161148</v>
      </c>
      <c r="E43"/>
      <c r="F43"/>
      <c r="G43"/>
      <c r="H43"/>
      <c r="I43"/>
      <c r="K43" t="s">
        <v>27</v>
      </c>
      <c r="L43" t="s">
        <v>50</v>
      </c>
      <c r="M43" t="s">
        <v>16</v>
      </c>
      <c r="N43" s="21">
        <f>P43+Q43</f>
        <v>0.42821748477161148</v>
      </c>
      <c r="O43" s="16"/>
      <c r="P43" s="17">
        <v>0.42821748477161148</v>
      </c>
    </row>
    <row r="44" spans="1:19" s="12" customFormat="1" x14ac:dyDescent="0.35">
      <c r="A44" s="25" t="s">
        <v>53</v>
      </c>
      <c r="B44" s="25" t="s">
        <v>13</v>
      </c>
      <c r="C44"/>
      <c r="D44" s="26">
        <f>IF(C43="Al",N$44,N$51)</f>
        <v>0.55530426073901928</v>
      </c>
      <c r="E44"/>
      <c r="F44"/>
      <c r="G44"/>
      <c r="H44"/>
      <c r="I44"/>
      <c r="K44"/>
      <c r="L44"/>
      <c r="M44" t="s">
        <v>13</v>
      </c>
      <c r="N44" s="21">
        <f t="shared" ref="N44:N48" si="1">P44+Q44</f>
        <v>0.55530426073901928</v>
      </c>
      <c r="O44" s="15"/>
      <c r="P44" s="17">
        <v>0.55530426073901928</v>
      </c>
    </row>
    <row r="45" spans="1:19" s="12" customFormat="1" x14ac:dyDescent="0.35">
      <c r="A45" s="25" t="s">
        <v>53</v>
      </c>
      <c r="B45" s="25" t="s">
        <v>14</v>
      </c>
      <c r="C45"/>
      <c r="D45" s="26">
        <f>IF(C43="Al",N$45,N$52)</f>
        <v>0.53854280279231548</v>
      </c>
      <c r="E45"/>
      <c r="F45"/>
      <c r="G45"/>
      <c r="H45"/>
      <c r="I45"/>
      <c r="K45"/>
      <c r="L45"/>
      <c r="M45" t="s">
        <v>14</v>
      </c>
      <c r="N45" s="21">
        <f t="shared" si="1"/>
        <v>0.53854280279231548</v>
      </c>
      <c r="O45" s="15"/>
      <c r="P45" s="17">
        <v>0.53854280279231548</v>
      </c>
    </row>
    <row r="46" spans="1:19" s="12" customFormat="1" x14ac:dyDescent="0.35">
      <c r="A46" s="25" t="s">
        <v>53</v>
      </c>
      <c r="B46" s="25" t="s">
        <v>48</v>
      </c>
      <c r="C46"/>
      <c r="D46" s="26">
        <f>IF(C43="Al",N$46,N$53)</f>
        <v>0.46874505158163876</v>
      </c>
      <c r="E46"/>
      <c r="F46"/>
      <c r="G46"/>
      <c r="H46"/>
      <c r="I46"/>
      <c r="K46"/>
      <c r="L46"/>
      <c r="M46" t="s">
        <v>48</v>
      </c>
      <c r="N46" s="21">
        <f t="shared" si="1"/>
        <v>0.46874505158163876</v>
      </c>
      <c r="O46"/>
      <c r="P46" s="17">
        <v>0.46874505158163876</v>
      </c>
    </row>
    <row r="47" spans="1:19" s="12" customFormat="1" x14ac:dyDescent="0.35">
      <c r="A47" s="25" t="s">
        <v>53</v>
      </c>
      <c r="B47" s="25" t="s">
        <v>31</v>
      </c>
      <c r="C47"/>
      <c r="D47" s="26">
        <f>IF(C43="Al",N$47,N$54)</f>
        <v>0.54706713537137552</v>
      </c>
      <c r="E47"/>
      <c r="F47"/>
      <c r="G47"/>
      <c r="H47"/>
      <c r="I47"/>
      <c r="K47"/>
      <c r="L47"/>
      <c r="M47" t="s">
        <v>31</v>
      </c>
      <c r="N47" s="21">
        <f t="shared" si="1"/>
        <v>0.54706713537137552</v>
      </c>
      <c r="O47" s="20"/>
      <c r="P47" s="17">
        <v>0.54706713537137552</v>
      </c>
    </row>
    <row r="48" spans="1:19" s="12" customFormat="1" x14ac:dyDescent="0.35">
      <c r="A48" s="25" t="s">
        <v>53</v>
      </c>
      <c r="B48" s="25" t="s">
        <v>49</v>
      </c>
      <c r="C48"/>
      <c r="D48" s="26">
        <f>IF(C43="Al",N$48,N$55)</f>
        <v>0.50857940615180453</v>
      </c>
      <c r="E48"/>
      <c r="F48"/>
      <c r="G48"/>
      <c r="H48"/>
      <c r="I48"/>
      <c r="K48"/>
      <c r="L48"/>
      <c r="M48" t="s">
        <v>49</v>
      </c>
      <c r="N48" s="21">
        <f t="shared" si="1"/>
        <v>0.50857940615180453</v>
      </c>
      <c r="O48" s="20">
        <v>3.0502119973354</v>
      </c>
      <c r="P48" s="17">
        <v>0.50857940615180453</v>
      </c>
    </row>
    <row r="49" spans="1:19" s="12" customFormat="1" x14ac:dyDescent="0.35">
      <c r="A49" s="25" t="s">
        <v>54</v>
      </c>
      <c r="B49" s="25" t="s">
        <v>16</v>
      </c>
      <c r="C49" t="s">
        <v>27</v>
      </c>
      <c r="D49" s="26">
        <f>IF(C49="Al",N$43,N$50)</f>
        <v>0.42821748477161148</v>
      </c>
      <c r="E49"/>
      <c r="F49"/>
      <c r="G49"/>
      <c r="H49"/>
      <c r="I49"/>
      <c r="K49"/>
      <c r="L49"/>
      <c r="M49"/>
      <c r="N49" s="15"/>
      <c r="O49" s="15"/>
      <c r="P49" s="15"/>
    </row>
    <row r="50" spans="1:19" s="12" customFormat="1" x14ac:dyDescent="0.35">
      <c r="A50" s="25" t="s">
        <v>54</v>
      </c>
      <c r="B50" s="25" t="s">
        <v>13</v>
      </c>
      <c r="C50"/>
      <c r="D50" s="26">
        <f>IF(C49="Al",N$44,N$51)</f>
        <v>0.55530426073901928</v>
      </c>
      <c r="E50"/>
      <c r="F50"/>
      <c r="G50"/>
      <c r="H50"/>
      <c r="I50"/>
      <c r="K50" t="s">
        <v>28</v>
      </c>
      <c r="L50" t="s">
        <v>50</v>
      </c>
      <c r="M50" t="s">
        <v>16</v>
      </c>
      <c r="N50" s="21">
        <f>P50+Q50</f>
        <v>0.2839220801541476</v>
      </c>
      <c r="O50" s="15"/>
      <c r="P50" s="17">
        <v>0.2839220801541476</v>
      </c>
    </row>
    <row r="51" spans="1:19" s="12" customFormat="1" x14ac:dyDescent="0.35">
      <c r="A51" s="25" t="s">
        <v>54</v>
      </c>
      <c r="B51" s="25" t="s">
        <v>14</v>
      </c>
      <c r="C51"/>
      <c r="D51" s="26">
        <f>IF(C49="Al",N$45,N$52)</f>
        <v>0.53854280279231548</v>
      </c>
      <c r="E51"/>
      <c r="F51"/>
      <c r="G51"/>
      <c r="H51"/>
      <c r="I51"/>
      <c r="K51"/>
      <c r="L51"/>
      <c r="M51" t="s">
        <v>13</v>
      </c>
      <c r="N51" s="21">
        <f t="shared" ref="N51:N55" si="2">P51+Q51</f>
        <v>0.36536529266073814</v>
      </c>
      <c r="O51" s="15"/>
      <c r="P51" s="17">
        <v>0.36536529266073814</v>
      </c>
    </row>
    <row r="52" spans="1:19" s="12" customFormat="1" x14ac:dyDescent="0.35">
      <c r="A52" s="25" t="s">
        <v>54</v>
      </c>
      <c r="B52" s="25" t="s">
        <v>48</v>
      </c>
      <c r="C52"/>
      <c r="D52" s="26">
        <f>IF(C49="Al",N$46,N$53)</f>
        <v>0.46874505158163876</v>
      </c>
      <c r="E52"/>
      <c r="F52"/>
      <c r="G52"/>
      <c r="H52"/>
      <c r="I52"/>
      <c r="K52"/>
      <c r="L52"/>
      <c r="M52" t="s">
        <v>14</v>
      </c>
      <c r="N52" s="21">
        <f t="shared" si="2"/>
        <v>0.35465838380316944</v>
      </c>
      <c r="O52" s="15"/>
      <c r="P52" s="17">
        <v>0.35465838380316944</v>
      </c>
    </row>
    <row r="53" spans="1:19" s="12" customFormat="1" x14ac:dyDescent="0.35">
      <c r="A53" s="25" t="s">
        <v>54</v>
      </c>
      <c r="B53" s="25" t="s">
        <v>31</v>
      </c>
      <c r="C53"/>
      <c r="D53" s="26">
        <f>IF(C49="Al",N$47,N$54)</f>
        <v>0.54706713537137552</v>
      </c>
      <c r="E53"/>
      <c r="F53"/>
      <c r="G53"/>
      <c r="H53"/>
      <c r="I53"/>
      <c r="K53"/>
      <c r="L53"/>
      <c r="M53" t="s">
        <v>48</v>
      </c>
      <c r="N53" s="21">
        <f t="shared" si="2"/>
        <v>0.30996298202151712</v>
      </c>
      <c r="O53" s="20"/>
      <c r="P53" s="17">
        <v>0.30996298202151712</v>
      </c>
    </row>
    <row r="54" spans="1:19" s="12" customFormat="1" x14ac:dyDescent="0.35">
      <c r="A54" s="25" t="s">
        <v>54</v>
      </c>
      <c r="B54" s="25" t="s">
        <v>49</v>
      </c>
      <c r="C54"/>
      <c r="D54" s="26">
        <f>IF(C49="Al",N$48,N$55)</f>
        <v>0.50857940615180453</v>
      </c>
      <c r="E54"/>
      <c r="F54"/>
      <c r="G54"/>
      <c r="H54"/>
      <c r="I54"/>
      <c r="K54" s="6"/>
      <c r="L54" s="6"/>
      <c r="M54" t="s">
        <v>31</v>
      </c>
      <c r="N54" s="21">
        <f t="shared" si="2"/>
        <v>0.36010478236927446</v>
      </c>
      <c r="P54" s="17">
        <v>0.36010478236927446</v>
      </c>
    </row>
    <row r="55" spans="1:19" s="12" customFormat="1" x14ac:dyDescent="0.35">
      <c r="A55" s="25" t="s">
        <v>55</v>
      </c>
      <c r="B55" s="25" t="s">
        <v>16</v>
      </c>
      <c r="C55" t="s">
        <v>28</v>
      </c>
      <c r="D55" s="26">
        <f>IF(C55="Al",N$43,N$50)</f>
        <v>0.2839220801541476</v>
      </c>
      <c r="E55"/>
      <c r="F55"/>
      <c r="G55"/>
      <c r="H55"/>
      <c r="I55"/>
      <c r="K55"/>
      <c r="L55"/>
      <c r="M55" t="s">
        <v>49</v>
      </c>
      <c r="N55" s="21">
        <f t="shared" si="2"/>
        <v>0.33549353305859436</v>
      </c>
      <c r="O55" s="20">
        <v>2.0119239581516735</v>
      </c>
      <c r="P55" s="17">
        <v>0.33549353305859436</v>
      </c>
    </row>
    <row r="56" spans="1:19" s="12" customFormat="1" x14ac:dyDescent="0.35">
      <c r="A56" s="25" t="s">
        <v>55</v>
      </c>
      <c r="B56" s="25" t="s">
        <v>13</v>
      </c>
      <c r="C56"/>
      <c r="D56" s="26">
        <f>IF(C55="Al",N$44,N$51)</f>
        <v>0.36536529266073814</v>
      </c>
      <c r="E56"/>
      <c r="F56"/>
      <c r="G56"/>
      <c r="H56"/>
      <c r="I56"/>
      <c r="J56"/>
      <c r="K56"/>
      <c r="L56"/>
      <c r="M56"/>
      <c r="N56"/>
      <c r="O56"/>
      <c r="P56"/>
      <c r="S56"/>
    </row>
    <row r="57" spans="1:19" s="12" customFormat="1" x14ac:dyDescent="0.35">
      <c r="A57" s="25" t="s">
        <v>55</v>
      </c>
      <c r="B57" s="25" t="s">
        <v>14</v>
      </c>
      <c r="C57"/>
      <c r="D57" s="26">
        <f>IF(C55="Al",N$45,N$52)</f>
        <v>0.35465838380316944</v>
      </c>
      <c r="E57"/>
      <c r="F57"/>
      <c r="G57"/>
      <c r="H57"/>
      <c r="I57"/>
      <c r="J57"/>
      <c r="K57"/>
      <c r="L57"/>
      <c r="M57"/>
      <c r="N57"/>
      <c r="O57"/>
      <c r="P57"/>
      <c r="S57"/>
    </row>
    <row r="58" spans="1:19" s="12" customFormat="1" x14ac:dyDescent="0.35">
      <c r="A58" s="25" t="s">
        <v>55</v>
      </c>
      <c r="B58" s="25" t="s">
        <v>48</v>
      </c>
      <c r="C58"/>
      <c r="D58" s="26">
        <f>IF(C55="Al",N$46,N$53)</f>
        <v>0.30996298202151712</v>
      </c>
      <c r="E58"/>
      <c r="F58"/>
      <c r="G58"/>
      <c r="H58"/>
      <c r="I58"/>
      <c r="J58"/>
      <c r="K58"/>
      <c r="L58"/>
      <c r="M58"/>
      <c r="N58"/>
      <c r="O58"/>
      <c r="P58"/>
      <c r="S58"/>
    </row>
    <row r="59" spans="1:19" s="12" customFormat="1" x14ac:dyDescent="0.35">
      <c r="A59" s="25" t="s">
        <v>55</v>
      </c>
      <c r="B59" s="25" t="s">
        <v>31</v>
      </c>
      <c r="C59"/>
      <c r="D59" s="26">
        <f>IF(C55="Al",N$47,N$54)</f>
        <v>0.36010478236927446</v>
      </c>
      <c r="E59"/>
      <c r="F59"/>
      <c r="G59"/>
      <c r="H59"/>
      <c r="I59"/>
      <c r="J59"/>
      <c r="K59"/>
      <c r="L59"/>
      <c r="M59"/>
      <c r="N59"/>
      <c r="O59"/>
      <c r="P59"/>
      <c r="S59"/>
    </row>
    <row r="60" spans="1:19" s="12" customFormat="1" x14ac:dyDescent="0.35">
      <c r="A60" s="25" t="s">
        <v>55</v>
      </c>
      <c r="B60" s="25" t="s">
        <v>49</v>
      </c>
      <c r="C60"/>
      <c r="D60" s="26">
        <f>IF(C55="Al",N$48,N$55)</f>
        <v>0.33549353305859436</v>
      </c>
      <c r="E60"/>
      <c r="F60"/>
      <c r="G60"/>
      <c r="H60"/>
      <c r="I60"/>
      <c r="J60"/>
      <c r="K60"/>
      <c r="L60"/>
      <c r="M60"/>
      <c r="N60"/>
      <c r="O60"/>
      <c r="P60"/>
      <c r="S60"/>
    </row>
    <row r="61" spans="1:19" s="12" customFormat="1" x14ac:dyDescent="0.35">
      <c r="A61" s="25" t="s">
        <v>56</v>
      </c>
      <c r="B61" s="25" t="s">
        <v>16</v>
      </c>
      <c r="C61" t="s">
        <v>27</v>
      </c>
      <c r="D61" s="26">
        <f>IF(C61="Al",N$43,N$50)</f>
        <v>0.42821748477161148</v>
      </c>
      <c r="E61"/>
      <c r="F61"/>
      <c r="G61"/>
      <c r="H61"/>
      <c r="I61"/>
      <c r="J61"/>
      <c r="K61"/>
      <c r="L61"/>
      <c r="M61"/>
      <c r="N61"/>
      <c r="O61"/>
      <c r="P61"/>
      <c r="S61"/>
    </row>
    <row r="62" spans="1:19" s="12" customFormat="1" x14ac:dyDescent="0.35">
      <c r="A62" s="25" t="s">
        <v>56</v>
      </c>
      <c r="B62" s="25" t="s">
        <v>13</v>
      </c>
      <c r="C62"/>
      <c r="D62" s="26">
        <f>IF(C61="Al",N$44,N$51)</f>
        <v>0.55530426073901928</v>
      </c>
      <c r="E62"/>
      <c r="F62"/>
      <c r="G62"/>
      <c r="H62"/>
      <c r="I62"/>
      <c r="J62"/>
      <c r="K62"/>
      <c r="L62"/>
      <c r="M62"/>
      <c r="N62"/>
      <c r="O62"/>
      <c r="P62"/>
      <c r="S62"/>
    </row>
    <row r="63" spans="1:19" s="12" customFormat="1" x14ac:dyDescent="0.35">
      <c r="A63" s="25" t="s">
        <v>56</v>
      </c>
      <c r="B63" s="25" t="s">
        <v>14</v>
      </c>
      <c r="C63"/>
      <c r="D63" s="26">
        <f>IF(C61="Al",N$45,N$52)</f>
        <v>0.53854280279231548</v>
      </c>
      <c r="E63"/>
      <c r="F63"/>
      <c r="G63"/>
      <c r="H63"/>
      <c r="I63"/>
      <c r="J63"/>
      <c r="K63"/>
      <c r="L63"/>
      <c r="M63"/>
      <c r="N63"/>
      <c r="O63"/>
      <c r="P63"/>
      <c r="S63"/>
    </row>
    <row r="64" spans="1:19" s="12" customFormat="1" x14ac:dyDescent="0.35">
      <c r="A64" s="25" t="s">
        <v>56</v>
      </c>
      <c r="B64" s="25" t="s">
        <v>48</v>
      </c>
      <c r="C64"/>
      <c r="D64" s="26">
        <f>IF(C61="Al",N$46,N$53)</f>
        <v>0.46874505158163876</v>
      </c>
      <c r="E64"/>
      <c r="F64"/>
      <c r="G64"/>
      <c r="H64"/>
      <c r="I64"/>
      <c r="J64"/>
      <c r="K64"/>
      <c r="L64"/>
      <c r="M64"/>
      <c r="N64"/>
      <c r="O64"/>
      <c r="P64"/>
      <c r="S64"/>
    </row>
    <row r="65" spans="1:19" s="12" customFormat="1" x14ac:dyDescent="0.35">
      <c r="A65" s="25" t="s">
        <v>56</v>
      </c>
      <c r="B65" s="25" t="s">
        <v>31</v>
      </c>
      <c r="C65"/>
      <c r="D65" s="26">
        <f>IF(C61="Al",N$47,N$54)</f>
        <v>0.54706713537137552</v>
      </c>
      <c r="E65"/>
      <c r="F65"/>
      <c r="G65"/>
      <c r="H65"/>
      <c r="I65"/>
      <c r="J65"/>
      <c r="K65"/>
      <c r="L65"/>
      <c r="M65"/>
      <c r="N65"/>
      <c r="O65"/>
      <c r="P65"/>
      <c r="S65"/>
    </row>
    <row r="66" spans="1:19" s="12" customFormat="1" x14ac:dyDescent="0.35">
      <c r="A66" s="25" t="s">
        <v>56</v>
      </c>
      <c r="B66" s="25" t="s">
        <v>49</v>
      </c>
      <c r="C66"/>
      <c r="D66" s="26">
        <f>IF(C61="Al",N$48,N$55)</f>
        <v>0.50857940615180453</v>
      </c>
      <c r="E66"/>
      <c r="F66"/>
      <c r="G66"/>
      <c r="H66"/>
      <c r="I66"/>
      <c r="J66"/>
      <c r="K66"/>
      <c r="L66"/>
      <c r="M66"/>
      <c r="N66"/>
      <c r="O66"/>
      <c r="P66"/>
      <c r="S66"/>
    </row>
    <row r="67" spans="1:19" s="12" customFormat="1" x14ac:dyDescent="0.35">
      <c r="A67" s="25" t="s">
        <v>57</v>
      </c>
      <c r="B67" s="25" t="s">
        <v>16</v>
      </c>
      <c r="C67" t="s">
        <v>27</v>
      </c>
      <c r="D67" s="26">
        <f>IF(C67="Al",N$43,N$50)</f>
        <v>0.42821748477161148</v>
      </c>
      <c r="E67"/>
      <c r="F67"/>
      <c r="G67"/>
      <c r="H67"/>
      <c r="I67"/>
      <c r="J67"/>
      <c r="K67"/>
      <c r="L67"/>
      <c r="M67"/>
      <c r="N67"/>
      <c r="O67"/>
      <c r="P67"/>
      <c r="S67"/>
    </row>
    <row r="68" spans="1:19" s="12" customFormat="1" x14ac:dyDescent="0.35">
      <c r="A68" s="25" t="s">
        <v>57</v>
      </c>
      <c r="B68" s="25" t="s">
        <v>13</v>
      </c>
      <c r="C68"/>
      <c r="D68" s="26">
        <f>IF(C67="Al",N$44,N$51)</f>
        <v>0.55530426073901928</v>
      </c>
      <c r="E68"/>
      <c r="F68"/>
      <c r="G68"/>
      <c r="H68"/>
      <c r="I68"/>
      <c r="J68"/>
      <c r="K68"/>
      <c r="L68"/>
      <c r="M68"/>
      <c r="N68"/>
      <c r="O68"/>
      <c r="P68"/>
      <c r="S68"/>
    </row>
    <row r="69" spans="1:19" s="12" customFormat="1" x14ac:dyDescent="0.35">
      <c r="A69" s="25" t="s">
        <v>57</v>
      </c>
      <c r="B69" s="25" t="s">
        <v>14</v>
      </c>
      <c r="C69"/>
      <c r="D69" s="26">
        <f>IF(C67="Al",N$45,N$52)</f>
        <v>0.53854280279231548</v>
      </c>
      <c r="E69"/>
      <c r="F69"/>
      <c r="G69"/>
      <c r="H69"/>
      <c r="I69"/>
      <c r="J69"/>
      <c r="K69"/>
      <c r="L69"/>
      <c r="M69"/>
      <c r="N69"/>
      <c r="O69"/>
      <c r="P69"/>
      <c r="S69"/>
    </row>
    <row r="70" spans="1:19" s="12" customFormat="1" x14ac:dyDescent="0.35">
      <c r="A70" s="25" t="s">
        <v>57</v>
      </c>
      <c r="B70" s="25" t="s">
        <v>48</v>
      </c>
      <c r="C70"/>
      <c r="D70" s="26">
        <f>IF(C67="Al",N$46,N$53)</f>
        <v>0.46874505158163876</v>
      </c>
      <c r="E70"/>
      <c r="F70"/>
      <c r="G70"/>
      <c r="H70"/>
      <c r="I70"/>
      <c r="J70"/>
      <c r="K70"/>
      <c r="L70"/>
      <c r="M70"/>
      <c r="N70"/>
      <c r="O70"/>
      <c r="P70"/>
      <c r="S70"/>
    </row>
    <row r="71" spans="1:19" s="12" customFormat="1" x14ac:dyDescent="0.35">
      <c r="A71" s="25" t="s">
        <v>57</v>
      </c>
      <c r="B71" s="25" t="s">
        <v>31</v>
      </c>
      <c r="C71"/>
      <c r="D71" s="26">
        <f>IF(C67="Al",N$47,N$54)</f>
        <v>0.54706713537137552</v>
      </c>
      <c r="E71"/>
      <c r="F71"/>
      <c r="G71"/>
      <c r="H71"/>
      <c r="I71"/>
      <c r="J71"/>
      <c r="K71"/>
      <c r="L71"/>
      <c r="M71"/>
      <c r="N71"/>
      <c r="O71"/>
      <c r="P71"/>
      <c r="S71"/>
    </row>
    <row r="72" spans="1:19" s="12" customFormat="1" x14ac:dyDescent="0.35">
      <c r="A72" s="25" t="s">
        <v>57</v>
      </c>
      <c r="B72" s="25" t="s">
        <v>49</v>
      </c>
      <c r="C72"/>
      <c r="D72" s="26">
        <f>IF(C67="Al",N$48,N$55)</f>
        <v>0.50857940615180453</v>
      </c>
      <c r="E72"/>
      <c r="F72"/>
      <c r="G72"/>
      <c r="H72"/>
      <c r="I72"/>
      <c r="J72"/>
      <c r="K72"/>
      <c r="L72"/>
      <c r="M72"/>
      <c r="N72"/>
      <c r="O72"/>
      <c r="P72"/>
      <c r="S72"/>
    </row>
    <row r="73" spans="1:19" s="12" customFormat="1" x14ac:dyDescent="0.35">
      <c r="A73" s="25" t="s">
        <v>58</v>
      </c>
      <c r="B73" s="25" t="s">
        <v>16</v>
      </c>
      <c r="C73" t="s">
        <v>28</v>
      </c>
      <c r="D73" s="26">
        <f>IF(C73="Al",N$43,N$50)</f>
        <v>0.2839220801541476</v>
      </c>
      <c r="E73"/>
      <c r="F73"/>
      <c r="G73"/>
      <c r="H73"/>
      <c r="I73"/>
      <c r="J73"/>
      <c r="K73"/>
      <c r="L73"/>
      <c r="M73"/>
      <c r="N73"/>
      <c r="O73"/>
      <c r="P73"/>
      <c r="S73"/>
    </row>
    <row r="74" spans="1:19" s="12" customFormat="1" x14ac:dyDescent="0.35">
      <c r="A74" s="25" t="s">
        <v>58</v>
      </c>
      <c r="B74" s="25" t="s">
        <v>13</v>
      </c>
      <c r="C74"/>
      <c r="D74" s="26">
        <f>IF(C73="Al",N$44,N$51)</f>
        <v>0.36536529266073814</v>
      </c>
      <c r="E74"/>
      <c r="F74"/>
      <c r="G74"/>
      <c r="H74"/>
      <c r="I74"/>
      <c r="J74"/>
      <c r="K74"/>
      <c r="L74"/>
      <c r="M74"/>
      <c r="N74"/>
      <c r="O74"/>
      <c r="P74"/>
      <c r="S74"/>
    </row>
    <row r="75" spans="1:19" s="12" customFormat="1" x14ac:dyDescent="0.35">
      <c r="A75" s="25" t="s">
        <v>58</v>
      </c>
      <c r="B75" s="25" t="s">
        <v>14</v>
      </c>
      <c r="C75"/>
      <c r="D75" s="26">
        <f>IF(C73="Al",N$45,N$52)</f>
        <v>0.35465838380316944</v>
      </c>
      <c r="E75"/>
      <c r="F75"/>
      <c r="G75"/>
      <c r="H75"/>
      <c r="I75"/>
      <c r="J75"/>
      <c r="K75"/>
      <c r="L75"/>
      <c r="M75"/>
      <c r="N75"/>
      <c r="O75"/>
      <c r="P75"/>
      <c r="S75"/>
    </row>
    <row r="76" spans="1:19" s="12" customFormat="1" x14ac:dyDescent="0.35">
      <c r="A76" s="25" t="s">
        <v>58</v>
      </c>
      <c r="B76" s="25" t="s">
        <v>48</v>
      </c>
      <c r="C76"/>
      <c r="D76" s="26">
        <f>IF(C73="Al",N$46,N$53)</f>
        <v>0.30996298202151712</v>
      </c>
      <c r="E76"/>
      <c r="F76"/>
      <c r="G76"/>
      <c r="H76"/>
      <c r="I76"/>
      <c r="J76"/>
      <c r="K76" s="6"/>
      <c r="L76" s="6"/>
      <c r="M76" s="6"/>
      <c r="N76" s="6"/>
      <c r="O76" s="6"/>
      <c r="P76" s="6"/>
      <c r="S76" s="6"/>
    </row>
    <row r="77" spans="1:19" s="12" customFormat="1" x14ac:dyDescent="0.35">
      <c r="A77" s="25" t="s">
        <v>58</v>
      </c>
      <c r="B77" s="25" t="s">
        <v>31</v>
      </c>
      <c r="C77"/>
      <c r="D77" s="26">
        <f>IF(C73="Al",N$47,N$54)</f>
        <v>0.36010478236927446</v>
      </c>
      <c r="E77"/>
      <c r="F77"/>
      <c r="G77"/>
      <c r="H77"/>
      <c r="I77"/>
      <c r="J77"/>
      <c r="K77" s="6"/>
      <c r="L77" s="6"/>
      <c r="M77" s="6"/>
      <c r="N77" s="6"/>
      <c r="O77" s="6"/>
      <c r="P77" s="6"/>
      <c r="S77" s="6"/>
    </row>
    <row r="78" spans="1:19" s="12" customFormat="1" x14ac:dyDescent="0.35">
      <c r="A78" s="25" t="s">
        <v>58</v>
      </c>
      <c r="B78" s="25" t="s">
        <v>49</v>
      </c>
      <c r="C78"/>
      <c r="D78" s="26">
        <f>IF(C73="Al",N$48,N$55)</f>
        <v>0.33549353305859436</v>
      </c>
      <c r="E78"/>
      <c r="F78"/>
      <c r="G78"/>
      <c r="H78"/>
      <c r="I78"/>
      <c r="J78"/>
      <c r="K78" s="6"/>
      <c r="L78" s="6"/>
      <c r="M78" s="6"/>
      <c r="N78" s="6"/>
      <c r="O78" s="6"/>
      <c r="P78" s="6"/>
      <c r="S78" s="6"/>
    </row>
    <row r="79" spans="1:19" s="12" customFormat="1" x14ac:dyDescent="0.35">
      <c r="A79" s="25" t="s">
        <v>59</v>
      </c>
      <c r="B79" s="25" t="s">
        <v>16</v>
      </c>
      <c r="C79" t="s">
        <v>27</v>
      </c>
      <c r="D79" s="26">
        <f>IF(C79="Al",N$43,N$50)</f>
        <v>0.42821748477161148</v>
      </c>
      <c r="E79"/>
      <c r="F79"/>
      <c r="G79"/>
      <c r="H79"/>
      <c r="I79"/>
      <c r="K79" s="6"/>
      <c r="L79" s="6"/>
      <c r="M79" s="6"/>
      <c r="N79" s="19"/>
      <c r="O79" s="36"/>
    </row>
    <row r="80" spans="1:19" s="12" customFormat="1" x14ac:dyDescent="0.35">
      <c r="A80" s="25" t="s">
        <v>59</v>
      </c>
      <c r="B80" s="25" t="s">
        <v>13</v>
      </c>
      <c r="C80"/>
      <c r="D80" s="26">
        <f>IF(C79="Al",N$44,N$51)</f>
        <v>0.55530426073901928</v>
      </c>
      <c r="E80"/>
      <c r="F80"/>
      <c r="G80"/>
      <c r="H80"/>
      <c r="I80"/>
      <c r="K80" s="6"/>
      <c r="L80" s="6"/>
      <c r="M80" s="6"/>
      <c r="N80" s="19"/>
    </row>
    <row r="81" spans="1:19" s="12" customFormat="1" x14ac:dyDescent="0.35">
      <c r="A81" s="25" t="s">
        <v>59</v>
      </c>
      <c r="B81" s="25" t="s">
        <v>14</v>
      </c>
      <c r="C81"/>
      <c r="D81" s="26">
        <f>IF(C79="Al",N$45,N$52)</f>
        <v>0.53854280279231548</v>
      </c>
      <c r="E81"/>
      <c r="F81"/>
      <c r="G81"/>
      <c r="H81"/>
      <c r="I81"/>
      <c r="K81" s="6"/>
      <c r="L81" s="6"/>
      <c r="M81" s="6"/>
      <c r="N81" s="19"/>
    </row>
    <row r="82" spans="1:19" s="12" customFormat="1" x14ac:dyDescent="0.35">
      <c r="A82" s="25" t="s">
        <v>59</v>
      </c>
      <c r="B82" s="25" t="s">
        <v>48</v>
      </c>
      <c r="C82"/>
      <c r="D82" s="26">
        <f>IF(C79="Al",N$46,N$53)</f>
        <v>0.46874505158163876</v>
      </c>
      <c r="E82"/>
      <c r="F82"/>
      <c r="G82"/>
      <c r="H82"/>
      <c r="I82"/>
      <c r="K82" s="6"/>
      <c r="L82" s="6"/>
      <c r="M82" s="6"/>
      <c r="N82" s="19"/>
      <c r="O82" s="6"/>
    </row>
    <row r="83" spans="1:19" s="12" customFormat="1" x14ac:dyDescent="0.35">
      <c r="A83" s="25" t="s">
        <v>59</v>
      </c>
      <c r="B83" s="25" t="s">
        <v>31</v>
      </c>
      <c r="C83"/>
      <c r="D83" s="26">
        <f>IF(C79="Al",N$47,N$54)</f>
        <v>0.54706713537137552</v>
      </c>
      <c r="E83"/>
      <c r="F83"/>
      <c r="G83"/>
      <c r="H83"/>
      <c r="I83"/>
      <c r="K83" s="6"/>
      <c r="L83" s="6"/>
      <c r="M83" s="6"/>
      <c r="N83" s="19"/>
      <c r="O83" s="21"/>
    </row>
    <row r="84" spans="1:19" s="12" customFormat="1" x14ac:dyDescent="0.35">
      <c r="A84" s="25" t="s">
        <v>59</v>
      </c>
      <c r="B84" s="25" t="s">
        <v>49</v>
      </c>
      <c r="C84"/>
      <c r="D84" s="26">
        <f>IF(C79="Al",N$48,N$55)</f>
        <v>0.50857940615180453</v>
      </c>
      <c r="E84"/>
      <c r="F84"/>
      <c r="G84"/>
      <c r="H84"/>
      <c r="I84"/>
      <c r="K84" s="6"/>
      <c r="L84" s="6"/>
      <c r="M84" s="6"/>
      <c r="N84" s="19"/>
      <c r="O84" s="21"/>
    </row>
    <row r="85" spans="1:19" s="12" customFormat="1" x14ac:dyDescent="0.35">
      <c r="A85" s="25" t="s">
        <v>60</v>
      </c>
      <c r="B85" s="25" t="s">
        <v>16</v>
      </c>
      <c r="C85" t="s">
        <v>27</v>
      </c>
      <c r="D85" s="26">
        <f>IF(C85="Al",N$43,N$50)</f>
        <v>0.42821748477161148</v>
      </c>
      <c r="E85"/>
      <c r="F85"/>
      <c r="G85"/>
      <c r="H85"/>
      <c r="I85"/>
      <c r="K85" s="6"/>
      <c r="L85" s="6"/>
      <c r="M85" s="6"/>
    </row>
    <row r="86" spans="1:19" s="12" customFormat="1" x14ac:dyDescent="0.35">
      <c r="A86" s="25" t="s">
        <v>60</v>
      </c>
      <c r="B86" s="25" t="s">
        <v>13</v>
      </c>
      <c r="C86"/>
      <c r="D86" s="26">
        <f>IF(C85="Al",N$44,N$51)</f>
        <v>0.55530426073901928</v>
      </c>
      <c r="E86"/>
      <c r="F86"/>
      <c r="G86"/>
      <c r="H86"/>
      <c r="I86"/>
      <c r="K86" s="6"/>
      <c r="L86" s="6"/>
      <c r="M86" s="6"/>
      <c r="N86" s="19"/>
    </row>
    <row r="87" spans="1:19" s="12" customFormat="1" x14ac:dyDescent="0.35">
      <c r="A87" s="25" t="s">
        <v>60</v>
      </c>
      <c r="B87" s="25" t="s">
        <v>14</v>
      </c>
      <c r="C87"/>
      <c r="D87" s="26">
        <f>IF(C85="Al",N$45,N$52)</f>
        <v>0.53854280279231548</v>
      </c>
      <c r="E87"/>
      <c r="F87"/>
      <c r="G87"/>
      <c r="H87"/>
      <c r="I87"/>
      <c r="K87" s="6"/>
      <c r="L87" s="6"/>
      <c r="M87" s="6"/>
      <c r="N87" s="19"/>
    </row>
    <row r="88" spans="1:19" s="12" customFormat="1" x14ac:dyDescent="0.35">
      <c r="A88" s="25" t="s">
        <v>60</v>
      </c>
      <c r="B88" s="25" t="s">
        <v>48</v>
      </c>
      <c r="C88"/>
      <c r="D88" s="26">
        <f>IF(C85="Al",N$46,N$53)</f>
        <v>0.46874505158163876</v>
      </c>
      <c r="E88"/>
      <c r="F88"/>
      <c r="G88"/>
      <c r="H88"/>
      <c r="I88"/>
      <c r="K88" s="6"/>
      <c r="L88" s="6"/>
      <c r="M88" s="6"/>
      <c r="N88" s="19"/>
    </row>
    <row r="89" spans="1:19" s="12" customFormat="1" x14ac:dyDescent="0.35">
      <c r="A89" s="25" t="s">
        <v>60</v>
      </c>
      <c r="B89" s="25" t="s">
        <v>31</v>
      </c>
      <c r="C89"/>
      <c r="D89" s="26">
        <f>IF(C85="Al",N$47,N$54)</f>
        <v>0.54706713537137552</v>
      </c>
      <c r="E89"/>
      <c r="F89"/>
      <c r="G89"/>
      <c r="H89"/>
      <c r="I89"/>
      <c r="K89" s="6"/>
      <c r="L89" s="6"/>
      <c r="M89" s="6"/>
      <c r="N89" s="19"/>
      <c r="O89" s="21"/>
    </row>
    <row r="90" spans="1:19" s="12" customFormat="1" x14ac:dyDescent="0.35">
      <c r="A90" s="25" t="s">
        <v>60</v>
      </c>
      <c r="B90" s="25" t="s">
        <v>49</v>
      </c>
      <c r="C90"/>
      <c r="D90" s="26">
        <f>IF(C85="Al",N$48,N$55)</f>
        <v>0.50857940615180453</v>
      </c>
      <c r="E90"/>
      <c r="F90"/>
      <c r="G90"/>
      <c r="H90"/>
      <c r="I90"/>
      <c r="K90" s="6"/>
      <c r="L90" s="6"/>
      <c r="M90" s="6"/>
      <c r="N90" s="19"/>
    </row>
    <row r="91" spans="1:19" s="12" customFormat="1" x14ac:dyDescent="0.35">
      <c r="A91" s="25" t="s">
        <v>61</v>
      </c>
      <c r="B91" s="25" t="s">
        <v>16</v>
      </c>
      <c r="C91" t="s">
        <v>27</v>
      </c>
      <c r="D91" s="26">
        <f>IF(C91="Al",N$43,N$50)</f>
        <v>0.42821748477161148</v>
      </c>
      <c r="E91"/>
      <c r="F91"/>
      <c r="G91"/>
      <c r="H91"/>
      <c r="I91"/>
      <c r="K91" s="6"/>
      <c r="L91" s="6"/>
      <c r="M91" s="6"/>
      <c r="N91" s="19"/>
      <c r="O91" s="21"/>
    </row>
    <row r="92" spans="1:19" s="12" customFormat="1" x14ac:dyDescent="0.35">
      <c r="A92" s="25" t="s">
        <v>61</v>
      </c>
      <c r="B92" s="25" t="s">
        <v>13</v>
      </c>
      <c r="C92"/>
      <c r="D92" s="26">
        <f>IF(C91="Al",N$44,N$51)</f>
        <v>0.55530426073901928</v>
      </c>
      <c r="E92"/>
      <c r="F92"/>
      <c r="G92"/>
      <c r="H92"/>
      <c r="I92"/>
      <c r="J92"/>
      <c r="K92" s="6"/>
      <c r="L92" s="6"/>
      <c r="M92" s="6"/>
      <c r="N92" s="6"/>
      <c r="O92" s="6"/>
      <c r="P92" s="6"/>
      <c r="S92" s="6"/>
    </row>
    <row r="93" spans="1:19" s="12" customFormat="1" x14ac:dyDescent="0.35">
      <c r="A93" s="25" t="s">
        <v>61</v>
      </c>
      <c r="B93" s="25" t="s">
        <v>14</v>
      </c>
      <c r="C93"/>
      <c r="D93" s="26">
        <f>IF(C91="Al",N$45,N$52)</f>
        <v>0.53854280279231548</v>
      </c>
      <c r="E93"/>
      <c r="F93"/>
      <c r="G93"/>
      <c r="H93"/>
      <c r="I93"/>
      <c r="J93"/>
      <c r="K93" s="6"/>
      <c r="L93" s="6"/>
      <c r="M93" s="6"/>
      <c r="N93" s="6"/>
      <c r="O93" s="6"/>
      <c r="P93" s="6"/>
      <c r="S93" s="6"/>
    </row>
    <row r="94" spans="1:19" s="12" customFormat="1" x14ac:dyDescent="0.35">
      <c r="A94" s="25" t="s">
        <v>61</v>
      </c>
      <c r="B94" s="25" t="s">
        <v>48</v>
      </c>
      <c r="C94"/>
      <c r="D94" s="26">
        <f>IF(C91="Al",N$46,N$53)</f>
        <v>0.46874505158163876</v>
      </c>
      <c r="E94"/>
      <c r="F94"/>
      <c r="G94"/>
      <c r="H94"/>
      <c r="I94"/>
      <c r="J94"/>
      <c r="K94" s="6"/>
      <c r="L94" s="6"/>
      <c r="M94" s="6"/>
      <c r="N94" s="6"/>
      <c r="O94" s="6"/>
      <c r="P94" s="6"/>
      <c r="S94" s="6"/>
    </row>
    <row r="95" spans="1:19" s="12" customFormat="1" x14ac:dyDescent="0.35">
      <c r="A95" s="25" t="s">
        <v>61</v>
      </c>
      <c r="B95" s="25" t="s">
        <v>31</v>
      </c>
      <c r="C95"/>
      <c r="D95" s="26">
        <f>IF(C91="Al",N$47,N$54)</f>
        <v>0.54706713537137552</v>
      </c>
      <c r="E95"/>
      <c r="F95"/>
      <c r="G95"/>
      <c r="H95"/>
      <c r="I95"/>
      <c r="J95"/>
      <c r="K95" s="6"/>
      <c r="L95" s="6"/>
      <c r="M95" s="6"/>
      <c r="N95" s="6"/>
      <c r="O95" s="6"/>
      <c r="P95" s="6"/>
      <c r="S95" s="6"/>
    </row>
    <row r="96" spans="1:19" s="12" customFormat="1" x14ac:dyDescent="0.35">
      <c r="A96" s="25" t="s">
        <v>61</v>
      </c>
      <c r="B96" s="25" t="s">
        <v>49</v>
      </c>
      <c r="C96"/>
      <c r="D96" s="26">
        <f>IF(C91="Al",N$48,N$55)</f>
        <v>0.50857940615180453</v>
      </c>
      <c r="E96"/>
      <c r="F96"/>
      <c r="G96"/>
      <c r="H96"/>
      <c r="I96"/>
      <c r="J96"/>
      <c r="K96" s="6"/>
      <c r="L96" s="6"/>
      <c r="M96" s="6"/>
      <c r="N96" s="6"/>
      <c r="O96" s="6"/>
      <c r="P96" s="6"/>
      <c r="S96" s="6"/>
    </row>
    <row r="97" spans="1:19" s="12" customFormat="1" x14ac:dyDescent="0.35">
      <c r="A97" s="25" t="s">
        <v>62</v>
      </c>
      <c r="B97" s="25" t="s">
        <v>16</v>
      </c>
      <c r="C97" t="s">
        <v>28</v>
      </c>
      <c r="D97" s="26">
        <f>IF(C97="Al",N$43,N$50)</f>
        <v>0.2839220801541476</v>
      </c>
      <c r="E97"/>
      <c r="F97"/>
      <c r="G97"/>
      <c r="H97"/>
      <c r="I97"/>
      <c r="J97"/>
      <c r="K97" s="6"/>
      <c r="L97" s="6"/>
      <c r="M97" s="6"/>
      <c r="N97" s="6"/>
      <c r="O97" s="6"/>
      <c r="P97" s="6"/>
      <c r="S97" s="6"/>
    </row>
    <row r="98" spans="1:19" s="12" customFormat="1" x14ac:dyDescent="0.35">
      <c r="A98" s="25" t="s">
        <v>62</v>
      </c>
      <c r="B98" s="25" t="s">
        <v>13</v>
      </c>
      <c r="C98"/>
      <c r="D98" s="26">
        <f>IF(C97="Al",N$44,N$51)</f>
        <v>0.36536529266073814</v>
      </c>
      <c r="E98"/>
      <c r="F98"/>
      <c r="G98"/>
      <c r="H98"/>
      <c r="I98"/>
      <c r="J98"/>
      <c r="K98" s="6"/>
      <c r="L98" s="6"/>
      <c r="M98" s="6"/>
      <c r="N98" s="6"/>
      <c r="O98" s="6"/>
      <c r="P98" s="6"/>
      <c r="S98" s="6"/>
    </row>
    <row r="99" spans="1:19" s="12" customFormat="1" x14ac:dyDescent="0.35">
      <c r="A99" s="25" t="s">
        <v>62</v>
      </c>
      <c r="B99" s="25" t="s">
        <v>14</v>
      </c>
      <c r="C99"/>
      <c r="D99" s="26">
        <f>IF(C97="Al",N$45,N$52)</f>
        <v>0.35465838380316944</v>
      </c>
      <c r="E99"/>
      <c r="F99"/>
      <c r="G99"/>
      <c r="H99"/>
      <c r="I99"/>
      <c r="J99"/>
      <c r="K99" s="6"/>
      <c r="L99" s="6"/>
      <c r="M99" s="6"/>
      <c r="N99" s="6"/>
      <c r="O99" s="6"/>
      <c r="P99" s="6"/>
      <c r="S99" s="6"/>
    </row>
    <row r="100" spans="1:19" s="12" customFormat="1" x14ac:dyDescent="0.35">
      <c r="A100" s="25" t="s">
        <v>62</v>
      </c>
      <c r="B100" s="25" t="s">
        <v>48</v>
      </c>
      <c r="C100"/>
      <c r="D100" s="26">
        <f>IF(C97="Al",N$46,N$53)</f>
        <v>0.30996298202151712</v>
      </c>
      <c r="E100"/>
      <c r="F100"/>
      <c r="G100"/>
      <c r="H100"/>
      <c r="I100"/>
      <c r="J100"/>
      <c r="K100" s="6"/>
      <c r="L100" s="6"/>
      <c r="M100" s="6"/>
      <c r="N100" s="6"/>
      <c r="O100" s="6"/>
      <c r="P100" s="6"/>
      <c r="S100" s="6"/>
    </row>
    <row r="101" spans="1:19" s="12" customFormat="1" x14ac:dyDescent="0.35">
      <c r="A101" s="25" t="s">
        <v>62</v>
      </c>
      <c r="B101" s="25" t="s">
        <v>31</v>
      </c>
      <c r="C101"/>
      <c r="D101" s="26">
        <f>IF(C97="Al",N$47,N$54)</f>
        <v>0.36010478236927446</v>
      </c>
      <c r="E101"/>
      <c r="F101"/>
      <c r="G101"/>
      <c r="H101"/>
      <c r="I101"/>
      <c r="J101"/>
      <c r="K101" s="6"/>
      <c r="L101" s="6"/>
      <c r="M101" s="6"/>
      <c r="N101" s="6"/>
      <c r="O101" s="6"/>
      <c r="P101" s="6"/>
      <c r="S101" s="6"/>
    </row>
    <row r="102" spans="1:19" s="12" customFormat="1" x14ac:dyDescent="0.35">
      <c r="A102" s="25" t="s">
        <v>62</v>
      </c>
      <c r="B102" s="25" t="s">
        <v>49</v>
      </c>
      <c r="C102"/>
      <c r="D102" s="26">
        <f>IF(C97="Al",N$48,N$55)</f>
        <v>0.33549353305859436</v>
      </c>
      <c r="E102"/>
      <c r="F102"/>
      <c r="G102"/>
      <c r="H102"/>
      <c r="I102"/>
      <c r="J102"/>
      <c r="K102" s="6"/>
      <c r="L102" s="6"/>
      <c r="M102" s="6"/>
      <c r="N102" s="6"/>
      <c r="O102" s="6"/>
      <c r="P102" s="6"/>
      <c r="S102" s="6"/>
    </row>
    <row r="103" spans="1:19" s="12" customFormat="1" x14ac:dyDescent="0.35">
      <c r="A103" s="25" t="s">
        <v>63</v>
      </c>
      <c r="B103" s="25" t="s">
        <v>16</v>
      </c>
      <c r="C103" t="s">
        <v>27</v>
      </c>
      <c r="D103" s="26">
        <f>IF(C103="Al",N$43,N$50)</f>
        <v>0.42821748477161148</v>
      </c>
      <c r="E103"/>
      <c r="F103"/>
      <c r="G103"/>
      <c r="H103"/>
      <c r="I103"/>
      <c r="J103"/>
      <c r="K103" s="6"/>
      <c r="L103" s="6"/>
      <c r="M103" s="6"/>
      <c r="N103" s="6"/>
      <c r="O103" s="6"/>
      <c r="P103" s="6"/>
      <c r="S103" s="6"/>
    </row>
    <row r="104" spans="1:19" s="12" customFormat="1" x14ac:dyDescent="0.35">
      <c r="A104" s="25" t="s">
        <v>63</v>
      </c>
      <c r="B104" s="25" t="s">
        <v>13</v>
      </c>
      <c r="C104"/>
      <c r="D104" s="26">
        <f>IF(C103="Al",N$44,N$51)</f>
        <v>0.55530426073901928</v>
      </c>
      <c r="E104"/>
      <c r="F104"/>
      <c r="G104"/>
      <c r="H104"/>
      <c r="I104"/>
      <c r="J104"/>
      <c r="K104" s="6"/>
      <c r="L104" s="6"/>
      <c r="M104" s="6"/>
      <c r="N104" s="6"/>
      <c r="O104" s="6"/>
      <c r="P104" s="6"/>
      <c r="S104" s="6"/>
    </row>
    <row r="105" spans="1:19" s="12" customFormat="1" x14ac:dyDescent="0.35">
      <c r="A105" s="25" t="s">
        <v>63</v>
      </c>
      <c r="B105" s="25" t="s">
        <v>14</v>
      </c>
      <c r="C105"/>
      <c r="D105" s="26">
        <f>IF(C103="Al",N$45,N$52)</f>
        <v>0.53854280279231548</v>
      </c>
      <c r="E105"/>
      <c r="F105"/>
      <c r="G105"/>
      <c r="H105"/>
      <c r="I105"/>
      <c r="J105"/>
      <c r="K105" s="6"/>
      <c r="L105" s="6"/>
      <c r="M105" s="6"/>
      <c r="N105" s="6"/>
      <c r="O105" s="6"/>
      <c r="P105" s="6"/>
      <c r="S105" s="6"/>
    </row>
    <row r="106" spans="1:19" s="12" customFormat="1" x14ac:dyDescent="0.35">
      <c r="A106" s="25" t="s">
        <v>63</v>
      </c>
      <c r="B106" s="25" t="s">
        <v>48</v>
      </c>
      <c r="C106"/>
      <c r="D106" s="26">
        <f>IF(C103="Al",N$46,N$53)</f>
        <v>0.46874505158163876</v>
      </c>
      <c r="E106"/>
      <c r="F106"/>
      <c r="G106"/>
      <c r="H106"/>
      <c r="I106"/>
      <c r="J106"/>
      <c r="K106" s="6"/>
      <c r="L106" s="6"/>
      <c r="M106" s="6"/>
      <c r="N106" s="6"/>
      <c r="O106" s="6"/>
      <c r="P106" s="6"/>
      <c r="S106" s="6"/>
    </row>
    <row r="107" spans="1:19" s="12" customFormat="1" x14ac:dyDescent="0.35">
      <c r="A107" s="25" t="s">
        <v>63</v>
      </c>
      <c r="B107" s="25" t="s">
        <v>31</v>
      </c>
      <c r="C107"/>
      <c r="D107" s="26">
        <f>IF(C103="Al",N$47,N$54)</f>
        <v>0.54706713537137552</v>
      </c>
      <c r="E107"/>
      <c r="F107"/>
      <c r="G107"/>
      <c r="H107"/>
      <c r="I107"/>
      <c r="J107"/>
      <c r="K107" s="6"/>
      <c r="L107" s="6"/>
      <c r="M107" s="6"/>
      <c r="N107" s="6"/>
      <c r="O107" s="6"/>
      <c r="P107" s="6"/>
      <c r="S107" s="6"/>
    </row>
    <row r="108" spans="1:19" s="12" customFormat="1" x14ac:dyDescent="0.35">
      <c r="A108" s="25" t="s">
        <v>63</v>
      </c>
      <c r="B108" s="25" t="s">
        <v>49</v>
      </c>
      <c r="C108"/>
      <c r="D108" s="26">
        <f>IF(C103="Al",N$48,N$55)</f>
        <v>0.50857940615180453</v>
      </c>
      <c r="E108"/>
      <c r="F108"/>
      <c r="G108"/>
      <c r="H108"/>
      <c r="I108"/>
      <c r="J108"/>
      <c r="K108" s="6"/>
      <c r="L108" s="6"/>
      <c r="M108" s="6"/>
      <c r="N108" s="6"/>
      <c r="O108" s="6"/>
      <c r="P108" s="6"/>
      <c r="S108" s="6"/>
    </row>
    <row r="109" spans="1:19" s="12" customFormat="1" x14ac:dyDescent="0.35">
      <c r="A109" s="25" t="s">
        <v>64</v>
      </c>
      <c r="B109" s="25" t="s">
        <v>16</v>
      </c>
      <c r="C109" t="s">
        <v>27</v>
      </c>
      <c r="D109" s="26">
        <f>IF(C109="Al",N$43,N$50)</f>
        <v>0.42821748477161148</v>
      </c>
      <c r="E109"/>
      <c r="F109"/>
      <c r="G109"/>
      <c r="H109"/>
      <c r="I109"/>
      <c r="J109"/>
      <c r="K109" s="6"/>
      <c r="L109" s="6"/>
      <c r="M109" s="6"/>
      <c r="N109" s="6"/>
      <c r="O109" s="6"/>
      <c r="P109" s="6"/>
      <c r="S109" s="6"/>
    </row>
    <row r="110" spans="1:19" s="12" customFormat="1" x14ac:dyDescent="0.35">
      <c r="A110" s="25" t="s">
        <v>64</v>
      </c>
      <c r="B110" s="25" t="s">
        <v>13</v>
      </c>
      <c r="C110"/>
      <c r="D110" s="26">
        <f>IF(C109="Al",N$44,N$51)</f>
        <v>0.55530426073901928</v>
      </c>
      <c r="E110"/>
      <c r="F110"/>
      <c r="G110"/>
      <c r="H110"/>
      <c r="I110"/>
      <c r="J110"/>
      <c r="K110" s="6"/>
      <c r="L110" s="6"/>
      <c r="M110" s="6"/>
      <c r="N110" s="6"/>
      <c r="O110" s="6"/>
      <c r="P110" s="6"/>
      <c r="S110" s="6"/>
    </row>
    <row r="111" spans="1:19" s="12" customFormat="1" x14ac:dyDescent="0.35">
      <c r="A111" s="25" t="s">
        <v>64</v>
      </c>
      <c r="B111" s="25" t="s">
        <v>14</v>
      </c>
      <c r="C111"/>
      <c r="D111" s="26">
        <f>IF(C109="Al",N$45,N$52)</f>
        <v>0.53854280279231548</v>
      </c>
      <c r="E111"/>
      <c r="F111"/>
      <c r="G111"/>
      <c r="H111"/>
      <c r="I111"/>
      <c r="J111"/>
      <c r="K111" s="6"/>
      <c r="L111" s="6"/>
      <c r="M111" s="6"/>
      <c r="N111" s="6"/>
      <c r="O111" s="6"/>
      <c r="P111" s="6"/>
      <c r="S111" s="6"/>
    </row>
    <row r="112" spans="1:19" s="12" customFormat="1" x14ac:dyDescent="0.35">
      <c r="A112" s="25" t="s">
        <v>64</v>
      </c>
      <c r="B112" s="25" t="s">
        <v>48</v>
      </c>
      <c r="C112"/>
      <c r="D112" s="26">
        <f>IF(C109="Al",N$46,N$53)</f>
        <v>0.46874505158163876</v>
      </c>
      <c r="E112"/>
      <c r="F112"/>
      <c r="G112"/>
      <c r="H112"/>
      <c r="I112"/>
      <c r="J112"/>
      <c r="K112" s="6"/>
      <c r="L112" s="6"/>
      <c r="M112" s="6"/>
      <c r="N112" s="6"/>
      <c r="O112" s="6"/>
      <c r="P112" s="6"/>
      <c r="S112" s="6"/>
    </row>
    <row r="113" spans="1:19" s="12" customFormat="1" x14ac:dyDescent="0.35">
      <c r="A113" s="25" t="s">
        <v>64</v>
      </c>
      <c r="B113" s="25" t="s">
        <v>31</v>
      </c>
      <c r="C113"/>
      <c r="D113" s="26">
        <f>IF(C109="Al",N$47,N$54)</f>
        <v>0.54706713537137552</v>
      </c>
      <c r="E113"/>
      <c r="F113"/>
      <c r="G113"/>
      <c r="H113"/>
      <c r="I113"/>
      <c r="J113"/>
      <c r="K113" s="6"/>
      <c r="L113" s="6"/>
      <c r="M113" s="6"/>
      <c r="N113" s="6"/>
      <c r="O113" s="6"/>
      <c r="P113" s="6"/>
      <c r="S113" s="6"/>
    </row>
    <row r="114" spans="1:19" s="12" customFormat="1" x14ac:dyDescent="0.35">
      <c r="A114" s="25" t="s">
        <v>64</v>
      </c>
      <c r="B114" s="25" t="s">
        <v>49</v>
      </c>
      <c r="C114"/>
      <c r="D114" s="26">
        <f>IF(C109="Al",N$48,N$55)</f>
        <v>0.50857940615180453</v>
      </c>
      <c r="E114"/>
      <c r="F114"/>
      <c r="G114"/>
      <c r="H114"/>
      <c r="I114"/>
      <c r="J114"/>
      <c r="K114" s="6"/>
      <c r="L114" s="6"/>
      <c r="M114" s="6"/>
      <c r="N114" s="6"/>
      <c r="O114" s="6"/>
      <c r="P114" s="6"/>
      <c r="S114" s="6"/>
    </row>
    <row r="115" spans="1:19" s="12" customFormat="1" x14ac:dyDescent="0.35">
      <c r="A115" s="25" t="s">
        <v>65</v>
      </c>
      <c r="B115" s="25" t="s">
        <v>16</v>
      </c>
      <c r="C115" t="s">
        <v>27</v>
      </c>
      <c r="D115" s="26">
        <f>IF(C115="Al",N$43,N$50)</f>
        <v>0.42821748477161148</v>
      </c>
      <c r="E115"/>
      <c r="F115"/>
      <c r="G115"/>
      <c r="H115"/>
      <c r="I115"/>
      <c r="K115" s="6"/>
      <c r="L115" s="6"/>
      <c r="M115" s="6"/>
      <c r="N115" s="21"/>
      <c r="O115" s="36"/>
      <c r="P115" s="19"/>
    </row>
    <row r="116" spans="1:19" s="12" customFormat="1" x14ac:dyDescent="0.35">
      <c r="A116" s="25" t="s">
        <v>65</v>
      </c>
      <c r="B116" s="25" t="s">
        <v>13</v>
      </c>
      <c r="C116"/>
      <c r="D116" s="26">
        <f>IF(C115="Al",N$44,N$51)</f>
        <v>0.55530426073901928</v>
      </c>
      <c r="E116"/>
      <c r="F116"/>
      <c r="G116"/>
      <c r="H116"/>
      <c r="I116"/>
      <c r="K116" s="6"/>
      <c r="L116" s="6"/>
      <c r="M116" s="6"/>
      <c r="N116" s="21"/>
      <c r="P116" s="19"/>
    </row>
    <row r="117" spans="1:19" s="12" customFormat="1" x14ac:dyDescent="0.35">
      <c r="A117" s="25" t="s">
        <v>65</v>
      </c>
      <c r="B117" s="25" t="s">
        <v>14</v>
      </c>
      <c r="C117"/>
      <c r="D117" s="26">
        <f>IF(C115="Al",N$45,N$52)</f>
        <v>0.53854280279231548</v>
      </c>
      <c r="E117"/>
      <c r="F117"/>
      <c r="G117"/>
      <c r="H117"/>
      <c r="I117"/>
      <c r="K117" s="6"/>
      <c r="L117" s="6"/>
      <c r="M117" s="6"/>
      <c r="N117" s="21"/>
      <c r="P117" s="19"/>
    </row>
    <row r="118" spans="1:19" s="12" customFormat="1" x14ac:dyDescent="0.35">
      <c r="A118" s="25" t="s">
        <v>65</v>
      </c>
      <c r="B118" s="25" t="s">
        <v>48</v>
      </c>
      <c r="C118"/>
      <c r="D118" s="26">
        <f>IF(C115="Al",N$46,N$53)</f>
        <v>0.46874505158163876</v>
      </c>
      <c r="E118"/>
      <c r="F118"/>
      <c r="G118"/>
      <c r="H118"/>
      <c r="I118"/>
      <c r="K118" s="6"/>
      <c r="L118" s="6"/>
      <c r="M118" s="6"/>
      <c r="N118" s="21"/>
      <c r="O118" s="6"/>
      <c r="P118" s="19"/>
    </row>
    <row r="119" spans="1:19" s="12" customFormat="1" x14ac:dyDescent="0.35">
      <c r="A119" s="25" t="s">
        <v>65</v>
      </c>
      <c r="B119" s="25" t="s">
        <v>31</v>
      </c>
      <c r="C119"/>
      <c r="D119" s="26">
        <f>IF(C115="Al",N$47,N$54)</f>
        <v>0.54706713537137552</v>
      </c>
      <c r="E119"/>
      <c r="F119"/>
      <c r="G119"/>
      <c r="H119"/>
      <c r="I119"/>
      <c r="K119" s="6"/>
      <c r="L119" s="6"/>
      <c r="M119" s="6"/>
      <c r="N119" s="21"/>
      <c r="O119" s="21"/>
      <c r="P119" s="19"/>
    </row>
    <row r="120" spans="1:19" s="12" customFormat="1" x14ac:dyDescent="0.35">
      <c r="A120" s="25" t="s">
        <v>65</v>
      </c>
      <c r="B120" s="25" t="s">
        <v>49</v>
      </c>
      <c r="C120"/>
      <c r="D120" s="26">
        <f>IF(C115="Al",N$48,N$55)</f>
        <v>0.50857940615180453</v>
      </c>
      <c r="E120"/>
      <c r="F120"/>
      <c r="G120"/>
      <c r="H120"/>
      <c r="I120"/>
      <c r="K120" s="6"/>
      <c r="L120" s="6"/>
      <c r="M120" s="6"/>
      <c r="N120" s="21"/>
      <c r="O120" s="21"/>
      <c r="P120" s="19"/>
    </row>
    <row r="121" spans="1:19" s="12" customFormat="1" x14ac:dyDescent="0.35">
      <c r="A121" s="25" t="s">
        <v>66</v>
      </c>
      <c r="B121" s="25" t="s">
        <v>16</v>
      </c>
      <c r="C121" t="s">
        <v>27</v>
      </c>
      <c r="D121" s="26">
        <f>IF(C121="Al",N$43,N$50)</f>
        <v>0.42821748477161148</v>
      </c>
      <c r="E121"/>
      <c r="F121"/>
      <c r="G121"/>
      <c r="H121"/>
      <c r="I121"/>
      <c r="K121" s="6"/>
      <c r="L121" s="6"/>
      <c r="M121" s="6"/>
    </row>
    <row r="122" spans="1:19" s="12" customFormat="1" x14ac:dyDescent="0.35">
      <c r="A122" s="25" t="s">
        <v>66</v>
      </c>
      <c r="B122" s="25" t="s">
        <v>13</v>
      </c>
      <c r="C122"/>
      <c r="D122" s="26">
        <f>IF(C121="Al",N$44,N$51)</f>
        <v>0.55530426073901928</v>
      </c>
      <c r="E122"/>
      <c r="F122"/>
      <c r="G122"/>
      <c r="H122"/>
      <c r="I122"/>
      <c r="K122" s="6"/>
      <c r="L122" s="6"/>
      <c r="M122" s="6"/>
      <c r="N122" s="21"/>
      <c r="P122" s="19"/>
    </row>
    <row r="123" spans="1:19" s="12" customFormat="1" x14ac:dyDescent="0.35">
      <c r="A123" s="25" t="s">
        <v>66</v>
      </c>
      <c r="B123" s="25" t="s">
        <v>14</v>
      </c>
      <c r="C123"/>
      <c r="D123" s="26">
        <f>IF(C121="Al",N$45,N$52)</f>
        <v>0.53854280279231548</v>
      </c>
      <c r="E123"/>
      <c r="F123"/>
      <c r="G123"/>
      <c r="H123"/>
      <c r="I123"/>
      <c r="K123" s="6"/>
      <c r="L123" s="6"/>
      <c r="M123" s="6"/>
      <c r="N123" s="21"/>
      <c r="P123" s="19"/>
    </row>
    <row r="124" spans="1:19" s="12" customFormat="1" x14ac:dyDescent="0.35">
      <c r="A124" s="25" t="s">
        <v>66</v>
      </c>
      <c r="B124" s="25" t="s">
        <v>48</v>
      </c>
      <c r="C124"/>
      <c r="D124" s="26">
        <f>IF(C121="Al",N$46,N$53)</f>
        <v>0.46874505158163876</v>
      </c>
      <c r="E124"/>
      <c r="F124"/>
      <c r="G124"/>
      <c r="H124"/>
      <c r="I124"/>
      <c r="K124" s="6"/>
      <c r="L124" s="6"/>
      <c r="M124" s="6"/>
      <c r="N124" s="21"/>
      <c r="P124" s="19"/>
    </row>
    <row r="125" spans="1:19" s="12" customFormat="1" x14ac:dyDescent="0.35">
      <c r="A125" s="25" t="s">
        <v>66</v>
      </c>
      <c r="B125" s="25" t="s">
        <v>31</v>
      </c>
      <c r="C125"/>
      <c r="D125" s="26">
        <f>IF(C121="Al",N$47,N$54)</f>
        <v>0.54706713537137552</v>
      </c>
      <c r="E125"/>
      <c r="F125"/>
      <c r="G125"/>
      <c r="H125"/>
      <c r="I125"/>
      <c r="K125" s="6"/>
      <c r="L125" s="6"/>
      <c r="M125" s="6"/>
      <c r="N125" s="21"/>
      <c r="O125" s="21"/>
      <c r="P125" s="19"/>
    </row>
    <row r="126" spans="1:19" s="12" customFormat="1" x14ac:dyDescent="0.35">
      <c r="A126" s="25" t="s">
        <v>66</v>
      </c>
      <c r="B126" s="25" t="s">
        <v>49</v>
      </c>
      <c r="C126"/>
      <c r="D126" s="26">
        <f>IF(C121="Al",N$48,N$55)</f>
        <v>0.50857940615180453</v>
      </c>
      <c r="E126"/>
      <c r="F126"/>
      <c r="G126"/>
      <c r="H126"/>
      <c r="I126"/>
      <c r="K126" s="6"/>
      <c r="L126" s="6"/>
      <c r="M126" s="6"/>
      <c r="N126" s="21"/>
      <c r="P126" s="19"/>
    </row>
    <row r="127" spans="1:19" s="12" customFormat="1" x14ac:dyDescent="0.35">
      <c r="A127" s="25" t="s">
        <v>67</v>
      </c>
      <c r="B127" s="25" t="s">
        <v>16</v>
      </c>
      <c r="C127" t="s">
        <v>27</v>
      </c>
      <c r="D127" s="26">
        <f>IF(C127="Al",N$43,N$50)</f>
        <v>0.42821748477161148</v>
      </c>
      <c r="E127"/>
      <c r="F127"/>
      <c r="G127"/>
      <c r="H127"/>
      <c r="I127"/>
      <c r="K127" s="6"/>
      <c r="L127" s="6"/>
      <c r="M127" s="6"/>
      <c r="N127" s="21"/>
      <c r="O127" s="21"/>
      <c r="P127" s="19"/>
    </row>
    <row r="128" spans="1:19" s="12" customFormat="1" x14ac:dyDescent="0.35">
      <c r="A128" s="25" t="s">
        <v>67</v>
      </c>
      <c r="B128" s="25" t="s">
        <v>13</v>
      </c>
      <c r="C128"/>
      <c r="D128" s="26">
        <f>IF(C127="Al",N$44,N$51)</f>
        <v>0.55530426073901928</v>
      </c>
      <c r="E128"/>
      <c r="F128"/>
      <c r="G128"/>
      <c r="H128"/>
      <c r="I128"/>
      <c r="J128"/>
      <c r="K128" s="6"/>
      <c r="L128" s="6"/>
      <c r="M128" s="6"/>
      <c r="N128" s="6"/>
      <c r="O128" s="6"/>
      <c r="P128" s="6"/>
      <c r="S128" s="6"/>
    </row>
    <row r="129" spans="1:19" s="12" customFormat="1" x14ac:dyDescent="0.35">
      <c r="A129" s="25" t="s">
        <v>67</v>
      </c>
      <c r="B129" s="25" t="s">
        <v>14</v>
      </c>
      <c r="C129"/>
      <c r="D129" s="26">
        <f>IF(C127="Al",N$45,N$52)</f>
        <v>0.53854280279231548</v>
      </c>
      <c r="E129"/>
      <c r="F129"/>
      <c r="G129"/>
      <c r="H129"/>
      <c r="I129"/>
      <c r="J129"/>
      <c r="K129" s="6"/>
      <c r="L129" s="6"/>
      <c r="M129" s="6"/>
      <c r="N129" s="6"/>
      <c r="O129" s="6"/>
      <c r="P129" s="6"/>
      <c r="S129" s="6"/>
    </row>
    <row r="130" spans="1:19" s="12" customFormat="1" x14ac:dyDescent="0.35">
      <c r="A130" s="25" t="s">
        <v>67</v>
      </c>
      <c r="B130" s="25" t="s">
        <v>48</v>
      </c>
      <c r="C130"/>
      <c r="D130" s="26">
        <f>IF(C127="Al",N$46,N$53)</f>
        <v>0.46874505158163876</v>
      </c>
      <c r="E130"/>
      <c r="F130"/>
      <c r="G130"/>
      <c r="H130"/>
      <c r="I130"/>
      <c r="J130"/>
      <c r="K130" s="6"/>
      <c r="L130" s="6"/>
      <c r="M130" s="6"/>
      <c r="N130" s="6"/>
      <c r="O130" s="6"/>
      <c r="P130" s="6"/>
      <c r="S130" s="6"/>
    </row>
    <row r="131" spans="1:19" s="12" customFormat="1" x14ac:dyDescent="0.35">
      <c r="A131" s="25" t="s">
        <v>67</v>
      </c>
      <c r="B131" s="25" t="s">
        <v>31</v>
      </c>
      <c r="C131"/>
      <c r="D131" s="26">
        <f>IF(C127="Al",N$47,N$54)</f>
        <v>0.54706713537137552</v>
      </c>
      <c r="E131"/>
      <c r="F131"/>
      <c r="G131"/>
      <c r="H131"/>
      <c r="I131"/>
      <c r="J131"/>
      <c r="K131" s="6"/>
      <c r="L131" s="6"/>
      <c r="M131" s="6"/>
      <c r="N131" s="6"/>
      <c r="O131" s="6"/>
      <c r="P131" s="6"/>
      <c r="S131" s="6"/>
    </row>
    <row r="132" spans="1:19" s="12" customFormat="1" x14ac:dyDescent="0.35">
      <c r="A132" s="25" t="s">
        <v>67</v>
      </c>
      <c r="B132" s="25" t="s">
        <v>49</v>
      </c>
      <c r="C132"/>
      <c r="D132" s="26">
        <f>IF(C127="Al",N$48,N$55)</f>
        <v>0.50857940615180453</v>
      </c>
      <c r="E132"/>
      <c r="F132"/>
      <c r="G132"/>
      <c r="H132"/>
      <c r="I132"/>
      <c r="J132"/>
      <c r="K132" s="6"/>
      <c r="L132" s="6"/>
      <c r="M132" s="6"/>
      <c r="N132" s="6"/>
      <c r="O132" s="6"/>
      <c r="P132" s="6"/>
      <c r="S132" s="6"/>
    </row>
    <row r="133" spans="1:19" s="12" customFormat="1" x14ac:dyDescent="0.35">
      <c r="A133" s="25" t="s">
        <v>68</v>
      </c>
      <c r="B133" s="25" t="s">
        <v>16</v>
      </c>
      <c r="C133" t="s">
        <v>27</v>
      </c>
      <c r="D133" s="26">
        <f>IF(C133="Al",N$43,N$50)</f>
        <v>0.42821748477161148</v>
      </c>
      <c r="E133"/>
      <c r="F133"/>
      <c r="G133"/>
      <c r="H133"/>
      <c r="I133"/>
      <c r="J133"/>
      <c r="K133" s="6"/>
      <c r="L133" s="6"/>
      <c r="M133" s="6"/>
      <c r="N133" s="6"/>
      <c r="O133" s="6"/>
      <c r="P133" s="6"/>
      <c r="S133" s="6"/>
    </row>
    <row r="134" spans="1:19" s="12" customFormat="1" x14ac:dyDescent="0.35">
      <c r="A134" s="25" t="s">
        <v>68</v>
      </c>
      <c r="B134" s="25" t="s">
        <v>13</v>
      </c>
      <c r="C134"/>
      <c r="D134" s="26">
        <f>IF(C133="Al",N$44,N$51)</f>
        <v>0.55530426073901928</v>
      </c>
      <c r="E134"/>
      <c r="F134"/>
      <c r="G134"/>
      <c r="H134"/>
      <c r="I134"/>
      <c r="J134"/>
      <c r="K134" s="6"/>
      <c r="L134" s="6"/>
      <c r="M134" s="6"/>
      <c r="N134" s="6"/>
      <c r="O134" s="6"/>
      <c r="P134" s="6"/>
      <c r="S134" s="6"/>
    </row>
    <row r="135" spans="1:19" s="12" customFormat="1" x14ac:dyDescent="0.35">
      <c r="A135" s="25" t="s">
        <v>68</v>
      </c>
      <c r="B135" s="25" t="s">
        <v>14</v>
      </c>
      <c r="C135"/>
      <c r="D135" s="26">
        <f>IF(C133="Al",N$45,N$52)</f>
        <v>0.53854280279231548</v>
      </c>
      <c r="E135"/>
      <c r="F135"/>
      <c r="G135"/>
      <c r="H135"/>
      <c r="I135"/>
      <c r="J135"/>
      <c r="K135" s="6"/>
      <c r="L135" s="6"/>
      <c r="M135" s="6"/>
      <c r="N135" s="6"/>
      <c r="O135" s="6"/>
      <c r="P135" s="6"/>
      <c r="S135" s="6"/>
    </row>
    <row r="136" spans="1:19" s="12" customFormat="1" x14ac:dyDescent="0.35">
      <c r="A136" s="25" t="s">
        <v>68</v>
      </c>
      <c r="B136" s="25" t="s">
        <v>48</v>
      </c>
      <c r="C136"/>
      <c r="D136" s="26">
        <f>IF(C133="Al",N$46,N$53)</f>
        <v>0.46874505158163876</v>
      </c>
      <c r="E136"/>
      <c r="F136"/>
      <c r="G136"/>
      <c r="H136"/>
      <c r="I136"/>
      <c r="J136"/>
      <c r="K136" s="6"/>
      <c r="L136" s="6"/>
      <c r="M136" s="6"/>
      <c r="N136" s="6"/>
      <c r="O136" s="6"/>
      <c r="P136" s="6"/>
      <c r="S136" s="6"/>
    </row>
    <row r="137" spans="1:19" s="12" customFormat="1" x14ac:dyDescent="0.35">
      <c r="A137" s="25" t="s">
        <v>68</v>
      </c>
      <c r="B137" s="25" t="s">
        <v>31</v>
      </c>
      <c r="C137"/>
      <c r="D137" s="26">
        <f>IF(C133="Al",N$47,N$54)</f>
        <v>0.54706713537137552</v>
      </c>
      <c r="E137"/>
      <c r="F137"/>
      <c r="G137"/>
      <c r="H137"/>
      <c r="I137"/>
      <c r="J137"/>
      <c r="K137" s="6"/>
      <c r="L137" s="6"/>
      <c r="M137" s="6"/>
      <c r="N137" s="6"/>
      <c r="O137" s="6"/>
      <c r="P137" s="6"/>
      <c r="S137" s="6"/>
    </row>
    <row r="138" spans="1:19" s="12" customFormat="1" x14ac:dyDescent="0.35">
      <c r="A138" s="25" t="s">
        <v>68</v>
      </c>
      <c r="B138" s="25" t="s">
        <v>49</v>
      </c>
      <c r="C138"/>
      <c r="D138" s="26">
        <f>IF(C133="Al",N$48,N$55)</f>
        <v>0.50857940615180453</v>
      </c>
      <c r="E138"/>
      <c r="F138"/>
      <c r="G138"/>
      <c r="H138"/>
      <c r="I138"/>
      <c r="J138"/>
      <c r="K138" s="6"/>
      <c r="L138" s="6"/>
      <c r="M138" s="6"/>
      <c r="N138" s="6"/>
      <c r="O138" s="6"/>
      <c r="P138" s="6"/>
      <c r="S138" s="6"/>
    </row>
    <row r="139" spans="1:19" s="12" customFormat="1" x14ac:dyDescent="0.35">
      <c r="A139" s="25" t="s">
        <v>69</v>
      </c>
      <c r="B139" s="25" t="s">
        <v>16</v>
      </c>
      <c r="C139" t="s">
        <v>27</v>
      </c>
      <c r="D139" s="26">
        <f>IF(C139="Al",N$43,N$50)</f>
        <v>0.42821748477161148</v>
      </c>
      <c r="E139"/>
      <c r="F139"/>
      <c r="G139"/>
      <c r="H139"/>
      <c r="I139"/>
      <c r="J139"/>
      <c r="K139" s="6"/>
      <c r="L139" s="6"/>
      <c r="M139" s="6"/>
      <c r="N139" s="6"/>
      <c r="O139" s="6"/>
      <c r="P139" s="6"/>
      <c r="S139" s="6"/>
    </row>
    <row r="140" spans="1:19" s="12" customFormat="1" x14ac:dyDescent="0.35">
      <c r="A140" s="25" t="s">
        <v>69</v>
      </c>
      <c r="B140" s="25" t="s">
        <v>13</v>
      </c>
      <c r="C140"/>
      <c r="D140" s="26">
        <f>IF(C139="Al",N$44,N$51)</f>
        <v>0.55530426073901928</v>
      </c>
      <c r="E140"/>
      <c r="F140"/>
      <c r="G140"/>
      <c r="H140"/>
      <c r="I140"/>
      <c r="J140"/>
      <c r="K140" s="6"/>
      <c r="L140" s="6"/>
      <c r="M140" s="6"/>
      <c r="N140" s="6"/>
      <c r="O140" s="6"/>
      <c r="P140" s="6"/>
      <c r="S140" s="6"/>
    </row>
    <row r="141" spans="1:19" s="12" customFormat="1" x14ac:dyDescent="0.35">
      <c r="A141" s="25" t="s">
        <v>69</v>
      </c>
      <c r="B141" s="25" t="s">
        <v>14</v>
      </c>
      <c r="C141"/>
      <c r="D141" s="26">
        <f>IF(C139="Al",N$45,N$52)</f>
        <v>0.53854280279231548</v>
      </c>
      <c r="E141"/>
      <c r="F141"/>
      <c r="G141"/>
      <c r="H141"/>
      <c r="I141"/>
      <c r="J141"/>
      <c r="K141"/>
      <c r="L141"/>
      <c r="M141"/>
      <c r="N141"/>
      <c r="O141"/>
      <c r="P141"/>
      <c r="S141"/>
    </row>
    <row r="142" spans="1:19" s="12" customFormat="1" x14ac:dyDescent="0.35">
      <c r="A142" s="25" t="s">
        <v>69</v>
      </c>
      <c r="B142" s="25" t="s">
        <v>48</v>
      </c>
      <c r="C142"/>
      <c r="D142" s="26">
        <f>IF(C139="Al",N$46,N$53)</f>
        <v>0.46874505158163876</v>
      </c>
      <c r="E142"/>
      <c r="F142"/>
      <c r="G142"/>
      <c r="H142"/>
      <c r="I142"/>
      <c r="J142"/>
      <c r="K142"/>
      <c r="L142"/>
      <c r="M142"/>
      <c r="N142"/>
      <c r="O142"/>
      <c r="P142"/>
      <c r="S142"/>
    </row>
    <row r="143" spans="1:19" s="12" customFormat="1" x14ac:dyDescent="0.35">
      <c r="A143" s="25" t="s">
        <v>69</v>
      </c>
      <c r="B143" s="25" t="s">
        <v>31</v>
      </c>
      <c r="C143"/>
      <c r="D143" s="26">
        <f>IF(C139="Al",N$47,N$54)</f>
        <v>0.54706713537137552</v>
      </c>
      <c r="E143"/>
      <c r="F143"/>
      <c r="G143"/>
      <c r="H143"/>
      <c r="I143"/>
      <c r="J143"/>
      <c r="K143"/>
      <c r="L143"/>
      <c r="M143"/>
      <c r="N143"/>
      <c r="O143"/>
      <c r="P143"/>
      <c r="S143"/>
    </row>
    <row r="144" spans="1:19" s="12" customFormat="1" x14ac:dyDescent="0.35">
      <c r="A144" s="25" t="s">
        <v>69</v>
      </c>
      <c r="B144" s="25" t="s">
        <v>49</v>
      </c>
      <c r="C144"/>
      <c r="D144" s="26">
        <f>IF(C139="Al",N$48,N$55)</f>
        <v>0.50857940615180453</v>
      </c>
      <c r="E144"/>
      <c r="F144"/>
      <c r="G144"/>
      <c r="H144"/>
      <c r="I144"/>
      <c r="J144"/>
      <c r="K144"/>
      <c r="L144"/>
      <c r="M144"/>
      <c r="N144"/>
      <c r="O144"/>
      <c r="P144"/>
      <c r="S144"/>
    </row>
    <row r="145" spans="1:19" s="12" customFormat="1" x14ac:dyDescent="0.35">
      <c r="A145" s="25" t="s">
        <v>70</v>
      </c>
      <c r="B145" s="25" t="s">
        <v>16</v>
      </c>
      <c r="C145" t="s">
        <v>27</v>
      </c>
      <c r="D145" s="26">
        <f>IF(C145="Al",N$43,N$50)</f>
        <v>0.42821748477161148</v>
      </c>
      <c r="E145"/>
      <c r="F145"/>
      <c r="G145"/>
      <c r="H145"/>
      <c r="I145"/>
      <c r="J145"/>
      <c r="K145"/>
      <c r="L145"/>
      <c r="M145"/>
      <c r="N145"/>
      <c r="O145"/>
      <c r="P145"/>
      <c r="S145"/>
    </row>
    <row r="146" spans="1:19" s="12" customFormat="1" x14ac:dyDescent="0.35">
      <c r="A146" s="25" t="s">
        <v>70</v>
      </c>
      <c r="B146" s="25" t="s">
        <v>13</v>
      </c>
      <c r="C146"/>
      <c r="D146" s="26">
        <f>IF(C145="Al",N$44,N$51)</f>
        <v>0.55530426073901928</v>
      </c>
      <c r="E146"/>
      <c r="F146"/>
      <c r="G146"/>
      <c r="H146"/>
      <c r="I146"/>
      <c r="J146"/>
      <c r="K146"/>
      <c r="L146"/>
      <c r="M146"/>
      <c r="N146"/>
      <c r="O146"/>
      <c r="P146"/>
      <c r="S146"/>
    </row>
    <row r="147" spans="1:19" s="12" customFormat="1" x14ac:dyDescent="0.35">
      <c r="A147" s="25" t="s">
        <v>70</v>
      </c>
      <c r="B147" s="25" t="s">
        <v>14</v>
      </c>
      <c r="C147"/>
      <c r="D147" s="26">
        <f>IF(C145="Al",N$45,N$52)</f>
        <v>0.53854280279231548</v>
      </c>
      <c r="E147"/>
      <c r="F147"/>
      <c r="G147"/>
      <c r="H147"/>
      <c r="I147"/>
      <c r="J147"/>
      <c r="K147"/>
      <c r="L147"/>
      <c r="M147"/>
      <c r="N147"/>
      <c r="O147"/>
      <c r="P147"/>
      <c r="S147"/>
    </row>
    <row r="148" spans="1:19" s="12" customFormat="1" x14ac:dyDescent="0.35">
      <c r="A148" s="25" t="s">
        <v>70</v>
      </c>
      <c r="B148" s="25" t="s">
        <v>48</v>
      </c>
      <c r="C148"/>
      <c r="D148" s="26">
        <f>IF(C145="Al",N$46,N$53)</f>
        <v>0.46874505158163876</v>
      </c>
      <c r="E148"/>
      <c r="F148"/>
      <c r="G148"/>
      <c r="H148"/>
      <c r="I148"/>
      <c r="J148"/>
      <c r="K148"/>
      <c r="L148"/>
      <c r="M148"/>
      <c r="N148"/>
      <c r="O148"/>
      <c r="P148"/>
      <c r="S148"/>
    </row>
    <row r="149" spans="1:19" s="12" customFormat="1" x14ac:dyDescent="0.35">
      <c r="A149" s="25" t="s">
        <v>70</v>
      </c>
      <c r="B149" s="25" t="s">
        <v>31</v>
      </c>
      <c r="C149"/>
      <c r="D149" s="26">
        <f>IF(C145="Al",N$47,N$54)</f>
        <v>0.54706713537137552</v>
      </c>
      <c r="E149"/>
      <c r="F149" t="s">
        <v>27</v>
      </c>
      <c r="G149">
        <f>COUNTIF(C43:C150,"Al")</f>
        <v>15</v>
      </c>
      <c r="H149">
        <f>G149/G150</f>
        <v>5</v>
      </c>
      <c r="I149"/>
      <c r="J149"/>
      <c r="K149"/>
      <c r="L149"/>
      <c r="M149"/>
      <c r="N149"/>
      <c r="O149"/>
      <c r="P149"/>
      <c r="S149"/>
    </row>
    <row r="150" spans="1:19" s="12" customFormat="1" x14ac:dyDescent="0.35">
      <c r="A150" s="25" t="s">
        <v>70</v>
      </c>
      <c r="B150" s="25" t="s">
        <v>49</v>
      </c>
      <c r="C150"/>
      <c r="D150" s="26">
        <f>IF(C145="Al",N$48,N$55)</f>
        <v>0.50857940615180453</v>
      </c>
      <c r="E150"/>
      <c r="F150" t="s">
        <v>28</v>
      </c>
      <c r="G150">
        <f>COUNTIF(C43:C150,"Mg")</f>
        <v>3</v>
      </c>
      <c r="H150">
        <f>(G150/G149)*H149</f>
        <v>1</v>
      </c>
      <c r="I150"/>
      <c r="J150"/>
      <c r="K150"/>
      <c r="L150"/>
      <c r="M150"/>
      <c r="N150"/>
      <c r="O150"/>
      <c r="P150"/>
      <c r="S150"/>
    </row>
    <row r="151" spans="1:19" s="12" customFormat="1" x14ac:dyDescent="0.35">
      <c r="A151" s="27" t="s">
        <v>6</v>
      </c>
      <c r="B151" s="27" t="s">
        <v>15</v>
      </c>
      <c r="C151" t="s">
        <v>28</v>
      </c>
      <c r="D151" s="28">
        <f>IF(C151="Al",O$151,O$156)</f>
        <v>0.31817525883956166</v>
      </c>
      <c r="E151"/>
      <c r="F151"/>
      <c r="G151"/>
      <c r="H151"/>
      <c r="I151"/>
      <c r="J151"/>
      <c r="K151"/>
      <c r="L151"/>
      <c r="M151" t="s">
        <v>27</v>
      </c>
      <c r="N151" t="s">
        <v>24</v>
      </c>
      <c r="O151" s="21">
        <f>Q151+R151</f>
        <v>0.4484010621797459</v>
      </c>
      <c r="Q151" s="21">
        <v>0.52840106217974592</v>
      </c>
      <c r="R151" s="12">
        <v>-0.08</v>
      </c>
      <c r="S151"/>
    </row>
    <row r="152" spans="1:19" s="12" customFormat="1" x14ac:dyDescent="0.35">
      <c r="A152" s="27" t="s">
        <v>6</v>
      </c>
      <c r="B152" s="27" t="s">
        <v>10</v>
      </c>
      <c r="C152"/>
      <c r="D152" s="28">
        <f>IF(C151="Al",O$152,O$157)</f>
        <v>0.3567841823059778</v>
      </c>
      <c r="E152"/>
      <c r="F152"/>
      <c r="G152"/>
      <c r="H152"/>
      <c r="I152"/>
      <c r="J152"/>
      <c r="K152"/>
      <c r="L152"/>
      <c r="M152"/>
      <c r="N152" t="s">
        <v>23</v>
      </c>
      <c r="O152" s="21">
        <f t="shared" ref="O152:O154" si="3">Q152+R152</f>
        <v>0.53622570708376127</v>
      </c>
      <c r="Q152" s="21">
        <v>0.52622570708376126</v>
      </c>
      <c r="R152" s="12">
        <v>0.01</v>
      </c>
      <c r="S152"/>
    </row>
    <row r="153" spans="1:19" s="12" customFormat="1" x14ac:dyDescent="0.35">
      <c r="A153" s="27" t="s">
        <v>6</v>
      </c>
      <c r="B153" s="27" t="s">
        <v>10</v>
      </c>
      <c r="C153"/>
      <c r="D153" s="28">
        <f>IF(C151="Al",O$152,O$157)</f>
        <v>0.3567841823059778</v>
      </c>
      <c r="E153"/>
      <c r="F153"/>
      <c r="G153"/>
      <c r="H153"/>
      <c r="I153"/>
      <c r="J153"/>
      <c r="K153"/>
      <c r="L153"/>
      <c r="M153"/>
      <c r="N153" t="s">
        <v>25</v>
      </c>
      <c r="O153" s="21">
        <f t="shared" si="3"/>
        <v>0.45356894373658097</v>
      </c>
      <c r="Q153" s="21">
        <v>0.39356894373658097</v>
      </c>
      <c r="R153" s="12">
        <v>0.06</v>
      </c>
      <c r="S153"/>
    </row>
    <row r="154" spans="1:19" s="12" customFormat="1" x14ac:dyDescent="0.35">
      <c r="A154" s="27" t="s">
        <v>6</v>
      </c>
      <c r="B154" s="27" t="s">
        <v>16</v>
      </c>
      <c r="C154"/>
      <c r="D154" s="28">
        <f>IF(C151="Al",O$153,O$158)</f>
        <v>0.30160104566823759</v>
      </c>
      <c r="E154"/>
      <c r="F154"/>
      <c r="G154"/>
      <c r="H154"/>
      <c r="I154"/>
      <c r="J154"/>
      <c r="K154"/>
      <c r="L154"/>
      <c r="M154"/>
      <c r="N154" t="s">
        <v>26</v>
      </c>
      <c r="O154" s="21">
        <f t="shared" si="3"/>
        <v>0.52088961752645224</v>
      </c>
      <c r="P154" s="21">
        <f>O151+O152+O152+O153+O154+O154</f>
        <v>3.0162006551367537</v>
      </c>
      <c r="Q154" s="21">
        <v>0.52088961752645224</v>
      </c>
      <c r="R154"/>
      <c r="S154"/>
    </row>
    <row r="155" spans="1:19" s="12" customFormat="1" x14ac:dyDescent="0.35">
      <c r="A155" s="27" t="s">
        <v>6</v>
      </c>
      <c r="B155" s="27" t="s">
        <v>13</v>
      </c>
      <c r="C155"/>
      <c r="D155" s="28">
        <f>IF(C151="Al",O$154,O$159)</f>
        <v>0.3433711857957718</v>
      </c>
      <c r="E155"/>
      <c r="F155"/>
      <c r="G155"/>
      <c r="H155"/>
      <c r="I155"/>
      <c r="J155"/>
      <c r="K155"/>
      <c r="L155"/>
      <c r="M155"/>
      <c r="N155"/>
      <c r="O155" s="21"/>
      <c r="S155"/>
    </row>
    <row r="156" spans="1:19" s="12" customFormat="1" x14ac:dyDescent="0.35">
      <c r="A156" s="27" t="s">
        <v>6</v>
      </c>
      <c r="B156" s="27" t="s">
        <v>13</v>
      </c>
      <c r="C156"/>
      <c r="D156" s="28">
        <f>IF(C151="Al",O$154,O$159)</f>
        <v>0.3433711857957718</v>
      </c>
      <c r="E156"/>
      <c r="F156"/>
      <c r="G156"/>
      <c r="H156"/>
      <c r="I156"/>
      <c r="J156"/>
      <c r="K156"/>
      <c r="L156"/>
      <c r="M156" t="s">
        <v>28</v>
      </c>
      <c r="N156" t="s">
        <v>24</v>
      </c>
      <c r="O156" s="21">
        <f>Q156+R156</f>
        <v>0.31817525883956166</v>
      </c>
      <c r="Q156" s="21">
        <v>0.34817525883956163</v>
      </c>
      <c r="R156" s="12">
        <v>-0.03</v>
      </c>
      <c r="S156"/>
    </row>
    <row r="157" spans="1:19" s="12" customFormat="1" x14ac:dyDescent="0.35">
      <c r="A157" s="27" t="s">
        <v>8</v>
      </c>
      <c r="B157" s="27" t="s">
        <v>15</v>
      </c>
      <c r="C157" t="s">
        <v>28</v>
      </c>
      <c r="D157" s="28">
        <f>IF(C157="Al",O$151,O$156)</f>
        <v>0.31817525883956166</v>
      </c>
      <c r="E157"/>
      <c r="F157"/>
      <c r="G157"/>
      <c r="H157"/>
      <c r="I157"/>
      <c r="J157"/>
      <c r="K157"/>
      <c r="L157"/>
      <c r="M157"/>
      <c r="N157" t="s">
        <v>23</v>
      </c>
      <c r="O157" s="21">
        <f t="shared" ref="O157:O159" si="4">Q157+R157</f>
        <v>0.3567841823059778</v>
      </c>
      <c r="Q157" s="21">
        <v>0.3467841823059778</v>
      </c>
      <c r="R157" s="12">
        <v>0.01</v>
      </c>
      <c r="S157"/>
    </row>
    <row r="158" spans="1:19" s="12" customFormat="1" x14ac:dyDescent="0.35">
      <c r="A158" s="27" t="s">
        <v>8</v>
      </c>
      <c r="B158" s="27" t="s">
        <v>10</v>
      </c>
      <c r="C158"/>
      <c r="D158" s="28">
        <f>IF(C157="Al",O$152,O$157)</f>
        <v>0.3567841823059778</v>
      </c>
      <c r="E158"/>
      <c r="F158"/>
      <c r="G158"/>
      <c r="H158"/>
      <c r="I158"/>
      <c r="J158"/>
      <c r="K158"/>
      <c r="L158"/>
      <c r="M158"/>
      <c r="N158" t="s">
        <v>25</v>
      </c>
      <c r="O158" s="21">
        <f t="shared" si="4"/>
        <v>0.30160104566823759</v>
      </c>
      <c r="Q158" s="21">
        <v>0.26160104566823761</v>
      </c>
      <c r="R158" s="12">
        <v>0.04</v>
      </c>
      <c r="S158"/>
    </row>
    <row r="159" spans="1:19" s="12" customFormat="1" x14ac:dyDescent="0.35">
      <c r="A159" s="27" t="s">
        <v>8</v>
      </c>
      <c r="B159" s="27" t="s">
        <v>10</v>
      </c>
      <c r="C159"/>
      <c r="D159" s="28">
        <f>IF(C157="Al",O$152,O$157)</f>
        <v>0.3567841823059778</v>
      </c>
      <c r="E159"/>
      <c r="F159"/>
      <c r="G159"/>
      <c r="H159"/>
      <c r="I159"/>
      <c r="J159"/>
      <c r="K159"/>
      <c r="L159"/>
      <c r="M159"/>
      <c r="N159" t="s">
        <v>26</v>
      </c>
      <c r="O159" s="21">
        <f t="shared" si="4"/>
        <v>0.3433711857957718</v>
      </c>
      <c r="P159" s="21">
        <f>O156+O157+O157+O158+O159+O159</f>
        <v>2.0200870407112985</v>
      </c>
      <c r="Q159" s="21">
        <v>0.3433711857957718</v>
      </c>
      <c r="R159"/>
      <c r="S159"/>
    </row>
    <row r="160" spans="1:19" x14ac:dyDescent="0.35">
      <c r="A160" s="27" t="s">
        <v>8</v>
      </c>
      <c r="B160" s="27" t="s">
        <v>16</v>
      </c>
      <c r="D160" s="28">
        <f>IF(C157="Al",O$153,O$158)</f>
        <v>0.30160104566823759</v>
      </c>
      <c r="M160" s="6"/>
      <c r="N160" s="6"/>
      <c r="O160" s="21"/>
    </row>
    <row r="161" spans="1:21" x14ac:dyDescent="0.35">
      <c r="A161" s="27" t="s">
        <v>8</v>
      </c>
      <c r="B161" s="27" t="s">
        <v>13</v>
      </c>
      <c r="D161" s="28">
        <f>IF(C157="Al",O$154,O$159)</f>
        <v>0.3433711857957718</v>
      </c>
      <c r="M161" t="s">
        <v>29</v>
      </c>
      <c r="N161" t="s">
        <v>24</v>
      </c>
      <c r="O161" s="21">
        <v>0.34848809321866414</v>
      </c>
    </row>
    <row r="162" spans="1:21" x14ac:dyDescent="0.35">
      <c r="A162" s="27" t="s">
        <v>8</v>
      </c>
      <c r="B162" s="27" t="s">
        <v>13</v>
      </c>
      <c r="D162" s="28">
        <f>IF(C157="Al",O$154,O$159)</f>
        <v>0.3433711857957718</v>
      </c>
      <c r="N162" t="s">
        <v>23</v>
      </c>
      <c r="O162" s="21">
        <v>0.34707249094584169</v>
      </c>
    </row>
    <row r="163" spans="1:21" x14ac:dyDescent="0.35">
      <c r="A163" s="27" t="s">
        <v>71</v>
      </c>
      <c r="B163" s="27" t="s">
        <v>15</v>
      </c>
      <c r="C163" t="s">
        <v>28</v>
      </c>
      <c r="D163" s="28">
        <f>IF(C163="Al",O$151,O$156)</f>
        <v>0.31817525883956166</v>
      </c>
      <c r="N163" t="s">
        <v>25</v>
      </c>
      <c r="O163" s="21">
        <v>0.26058516977425106</v>
      </c>
    </row>
    <row r="164" spans="1:21" x14ac:dyDescent="0.35">
      <c r="A164" s="27" t="s">
        <v>71</v>
      </c>
      <c r="B164" s="27" t="s">
        <v>10</v>
      </c>
      <c r="D164" s="28">
        <f>IF(C163="Al",O$152,O$157)</f>
        <v>0.3567841823059778</v>
      </c>
      <c r="N164" t="s">
        <v>26</v>
      </c>
      <c r="O164" s="21">
        <v>0.34359972445887954</v>
      </c>
    </row>
    <row r="165" spans="1:21" x14ac:dyDescent="0.35">
      <c r="A165" s="27" t="s">
        <v>71</v>
      </c>
      <c r="B165" s="27" t="s">
        <v>10</v>
      </c>
      <c r="D165" s="28">
        <f>IF(C163="Al",O$152,O$157)</f>
        <v>0.3567841823059778</v>
      </c>
    </row>
    <row r="166" spans="1:21" x14ac:dyDescent="0.35">
      <c r="A166" s="27" t="s">
        <v>71</v>
      </c>
      <c r="B166" s="27" t="s">
        <v>16</v>
      </c>
      <c r="D166" s="28">
        <f>IF(C163="Al",O$153,O$158)</f>
        <v>0.30160104566823759</v>
      </c>
    </row>
    <row r="167" spans="1:21" x14ac:dyDescent="0.35">
      <c r="A167" s="27" t="s">
        <v>71</v>
      </c>
      <c r="B167" s="27" t="s">
        <v>13</v>
      </c>
      <c r="D167" s="28">
        <f>IF(C163="Al",O$154,O$159)</f>
        <v>0.3433711857957718</v>
      </c>
    </row>
    <row r="168" spans="1:21" x14ac:dyDescent="0.35">
      <c r="A168" s="27" t="s">
        <v>71</v>
      </c>
      <c r="B168" s="27" t="s">
        <v>13</v>
      </c>
      <c r="D168" s="28">
        <f>IF(C163="Al",O$154,O$159)</f>
        <v>0.3433711857957718</v>
      </c>
      <c r="U168">
        <f>T172</f>
        <v>1.7521527335717353</v>
      </c>
    </row>
    <row r="169" spans="1:21" x14ac:dyDescent="0.35">
      <c r="A169" s="30" t="s">
        <v>72</v>
      </c>
      <c r="B169" s="30" t="s">
        <v>10</v>
      </c>
      <c r="C169" t="s">
        <v>20</v>
      </c>
      <c r="D169" s="31">
        <f>O169</f>
        <v>0.29593841256058551</v>
      </c>
      <c r="N169" s="30" t="s">
        <v>10</v>
      </c>
      <c r="O169" s="31">
        <f>Q169+R169</f>
        <v>0.29593841256058551</v>
      </c>
      <c r="Q169" s="31">
        <f>S169</f>
        <v>0.29593841256058551</v>
      </c>
      <c r="S169">
        <f>T169/T172*U169</f>
        <v>0.29593841256058551</v>
      </c>
      <c r="T169">
        <v>0.29593841256058551</v>
      </c>
      <c r="U169">
        <f>U$168</f>
        <v>1.7521527335717353</v>
      </c>
    </row>
    <row r="170" spans="1:21" x14ac:dyDescent="0.35">
      <c r="A170" s="30" t="s">
        <v>72</v>
      </c>
      <c r="B170" s="30" t="s">
        <v>10</v>
      </c>
      <c r="D170" s="31">
        <f t="shared" ref="D170:D177" si="5">O170</f>
        <v>0.29593841256058551</v>
      </c>
      <c r="N170" s="30" t="s">
        <v>10</v>
      </c>
      <c r="O170" s="31">
        <f t="shared" ref="O170:O177" si="6">Q170+R170</f>
        <v>0.29593841256058551</v>
      </c>
      <c r="Q170" s="31">
        <f>S169</f>
        <v>0.29593841256058551</v>
      </c>
      <c r="S170">
        <f>T170/T172*U170</f>
        <v>0.13378898720735533</v>
      </c>
      <c r="T170">
        <v>0.13378898720735533</v>
      </c>
      <c r="U170">
        <f t="shared" ref="U170:U171" si="7">U$168</f>
        <v>1.7521527335717353</v>
      </c>
    </row>
    <row r="171" spans="1:21" x14ac:dyDescent="0.35">
      <c r="A171" s="30" t="s">
        <v>72</v>
      </c>
      <c r="B171" s="30" t="s">
        <v>10</v>
      </c>
      <c r="D171" s="31">
        <f t="shared" si="5"/>
        <v>0.29593841256058551</v>
      </c>
      <c r="N171" s="30" t="s">
        <v>10</v>
      </c>
      <c r="O171" s="31">
        <f t="shared" si="6"/>
        <v>0.29593841256058551</v>
      </c>
      <c r="Q171" s="31">
        <f>S169</f>
        <v>0.29593841256058551</v>
      </c>
      <c r="S171">
        <f>T171/T172*U171</f>
        <v>0.1543235114226375</v>
      </c>
      <c r="T171">
        <v>0.1543235114226375</v>
      </c>
      <c r="U171">
        <f t="shared" si="7"/>
        <v>1.7521527335717353</v>
      </c>
    </row>
    <row r="172" spans="1:21" x14ac:dyDescent="0.35">
      <c r="A172" s="30" t="s">
        <v>73</v>
      </c>
      <c r="B172" s="30" t="s">
        <v>11</v>
      </c>
      <c r="D172" s="31">
        <f t="shared" si="5"/>
        <v>0.13378898720735533</v>
      </c>
      <c r="N172" s="30" t="s">
        <v>11</v>
      </c>
      <c r="O172" s="31">
        <f t="shared" si="6"/>
        <v>0.13378898720735533</v>
      </c>
      <c r="Q172" s="31">
        <f>S170</f>
        <v>0.13378898720735533</v>
      </c>
      <c r="T172">
        <f>T169+T169+T169+T170+T170+T170+T171+T171+T171</f>
        <v>1.7521527335717353</v>
      </c>
    </row>
    <row r="173" spans="1:21" x14ac:dyDescent="0.35">
      <c r="A173" s="30" t="s">
        <v>73</v>
      </c>
      <c r="B173" s="30" t="s">
        <v>11</v>
      </c>
      <c r="D173" s="31">
        <f t="shared" si="5"/>
        <v>0.13378898720735533</v>
      </c>
      <c r="N173" s="30" t="s">
        <v>11</v>
      </c>
      <c r="O173" s="31">
        <f t="shared" si="6"/>
        <v>0.13378898720735533</v>
      </c>
      <c r="Q173" s="31">
        <f>S170</f>
        <v>0.13378898720735533</v>
      </c>
    </row>
    <row r="174" spans="1:21" x14ac:dyDescent="0.35">
      <c r="A174" s="30" t="s">
        <v>73</v>
      </c>
      <c r="B174" s="30" t="s">
        <v>11</v>
      </c>
      <c r="D174" s="31">
        <f t="shared" si="5"/>
        <v>0.13378898720735533</v>
      </c>
      <c r="N174" s="30" t="s">
        <v>11</v>
      </c>
      <c r="O174" s="31">
        <f t="shared" si="6"/>
        <v>0.13378898720735533</v>
      </c>
      <c r="Q174" s="31">
        <f>S170</f>
        <v>0.13378898720735533</v>
      </c>
    </row>
    <row r="175" spans="1:21" x14ac:dyDescent="0.35">
      <c r="A175" s="30" t="s">
        <v>73</v>
      </c>
      <c r="B175" s="30" t="s">
        <v>12</v>
      </c>
      <c r="D175" s="31">
        <f t="shared" si="5"/>
        <v>0.17432351142263749</v>
      </c>
      <c r="N175" s="30" t="s">
        <v>12</v>
      </c>
      <c r="O175" s="31">
        <f t="shared" si="6"/>
        <v>0.17432351142263749</v>
      </c>
      <c r="Q175" s="31">
        <f>S171</f>
        <v>0.1543235114226375</v>
      </c>
      <c r="R175">
        <v>0.02</v>
      </c>
    </row>
    <row r="176" spans="1:21" x14ac:dyDescent="0.35">
      <c r="A176" s="30" t="s">
        <v>73</v>
      </c>
      <c r="B176" s="30" t="s">
        <v>12</v>
      </c>
      <c r="D176" s="31">
        <f t="shared" si="5"/>
        <v>0.17432351142263749</v>
      </c>
      <c r="N176" s="30" t="s">
        <v>12</v>
      </c>
      <c r="O176" s="31">
        <f t="shared" si="6"/>
        <v>0.17432351142263749</v>
      </c>
      <c r="Q176" s="31">
        <f>S171</f>
        <v>0.1543235114226375</v>
      </c>
      <c r="R176">
        <v>0.02</v>
      </c>
    </row>
    <row r="177" spans="1:18" x14ac:dyDescent="0.35">
      <c r="A177" s="30" t="s">
        <v>73</v>
      </c>
      <c r="B177" s="30" t="s">
        <v>12</v>
      </c>
      <c r="D177" s="31">
        <f t="shared" si="5"/>
        <v>0.17432351142263749</v>
      </c>
      <c r="N177" s="30" t="s">
        <v>12</v>
      </c>
      <c r="O177" s="31">
        <f t="shared" si="6"/>
        <v>0.17432351142263749</v>
      </c>
      <c r="P177" s="5">
        <f>SUM(O169:O177)</f>
        <v>1.8121527335717353</v>
      </c>
      <c r="Q177" s="31">
        <f>S171</f>
        <v>0.1543235114226375</v>
      </c>
      <c r="R177">
        <v>0.02</v>
      </c>
    </row>
    <row r="178" spans="1:18" x14ac:dyDescent="0.35">
      <c r="A178" t="s">
        <v>51</v>
      </c>
    </row>
    <row r="182" spans="1:18" x14ac:dyDescent="0.35">
      <c r="A182" s="23" t="s">
        <v>0</v>
      </c>
      <c r="B182" s="23">
        <f t="shared" ref="B182:B187" si="8">O$186</f>
        <v>4.0497437528352602</v>
      </c>
      <c r="C182" s="23"/>
      <c r="D182" s="23">
        <f>SUM(D1:D4)</f>
        <v>4.0401560106712271</v>
      </c>
      <c r="E182" s="23">
        <f>D182-$B182</f>
        <v>-9.5877421640331306E-3</v>
      </c>
      <c r="N182" t="s">
        <v>21</v>
      </c>
      <c r="O182" s="5">
        <v>0.99948599332923294</v>
      </c>
    </row>
    <row r="183" spans="1:18" x14ac:dyDescent="0.35">
      <c r="A183" s="23" t="s">
        <v>1</v>
      </c>
      <c r="B183" s="23">
        <f t="shared" si="8"/>
        <v>4.0497437528352602</v>
      </c>
      <c r="C183" s="23"/>
      <c r="D183" s="23">
        <f>SUM(D2:D5)</f>
        <v>4.0401560106712271</v>
      </c>
      <c r="E183" s="23">
        <f t="shared" ref="E183:E278" si="9">D183-$B183</f>
        <v>-9.5877421640331306E-3</v>
      </c>
      <c r="N183" t="s">
        <v>22</v>
      </c>
      <c r="O183" s="5">
        <v>0.96118470375197562</v>
      </c>
    </row>
    <row r="184" spans="1:18" x14ac:dyDescent="0.35">
      <c r="A184" s="23" t="s">
        <v>2</v>
      </c>
      <c r="B184" s="23">
        <f t="shared" si="8"/>
        <v>4.0497437528352602</v>
      </c>
      <c r="C184" s="23"/>
      <c r="D184" s="23">
        <f>SUM(D9:D12)</f>
        <v>4.0401560106712271</v>
      </c>
      <c r="E184" s="23">
        <f t="shared" si="9"/>
        <v>-9.5877421640331306E-3</v>
      </c>
      <c r="N184" t="s">
        <v>33</v>
      </c>
      <c r="O184" s="5">
        <v>1.0444022686839507</v>
      </c>
    </row>
    <row r="185" spans="1:18" x14ac:dyDescent="0.35">
      <c r="A185" s="23" t="s">
        <v>3</v>
      </c>
      <c r="B185" s="23">
        <f t="shared" si="8"/>
        <v>4.0497437528352602</v>
      </c>
      <c r="C185" s="23"/>
      <c r="D185" s="23">
        <f>SUM(D13:D16)</f>
        <v>4.0401560106712271</v>
      </c>
      <c r="E185" s="23">
        <f t="shared" si="9"/>
        <v>-9.5877421640331306E-3</v>
      </c>
      <c r="N185" t="s">
        <v>34</v>
      </c>
      <c r="O185" s="5">
        <v>1.0446707870701011</v>
      </c>
    </row>
    <row r="186" spans="1:18" x14ac:dyDescent="0.35">
      <c r="A186" s="23" t="s">
        <v>4</v>
      </c>
      <c r="B186" s="23">
        <f t="shared" si="8"/>
        <v>4.0497437528352602</v>
      </c>
      <c r="C186" s="23"/>
      <c r="D186" s="23">
        <f>SUM(D17:D20)</f>
        <v>4.0401560106712271</v>
      </c>
      <c r="E186" s="23">
        <f t="shared" si="9"/>
        <v>-9.5877421640331306E-3</v>
      </c>
      <c r="O186" s="5">
        <f>SUM(O182:O185)</f>
        <v>4.0497437528352602</v>
      </c>
    </row>
    <row r="187" spans="1:18" x14ac:dyDescent="0.35">
      <c r="A187" s="23" t="s">
        <v>5</v>
      </c>
      <c r="B187" s="23">
        <f t="shared" si="8"/>
        <v>4.0497437528352602</v>
      </c>
      <c r="C187" s="23"/>
      <c r="D187" s="23">
        <f>SUM(D21:D24)</f>
        <v>4.0401560106712271</v>
      </c>
      <c r="E187" s="23">
        <f t="shared" si="9"/>
        <v>-9.5877421640331306E-3</v>
      </c>
      <c r="F187" s="5">
        <f>AVERAGE(D182:D187)</f>
        <v>4.0401560106712262</v>
      </c>
      <c r="G187" s="5">
        <f>O186</f>
        <v>4.0497437528352602</v>
      </c>
      <c r="H187" s="5">
        <f>F187-G187</f>
        <v>-9.5877421640340188E-3</v>
      </c>
      <c r="I187" s="5">
        <f>SUM(D182:D187)</f>
        <v>24.240936064027359</v>
      </c>
      <c r="J187">
        <f>6*F187</f>
        <v>24.240936064027359</v>
      </c>
      <c r="O187" s="5"/>
    </row>
    <row r="188" spans="1:18" x14ac:dyDescent="0.35">
      <c r="A188" s="1" t="s">
        <v>30</v>
      </c>
      <c r="B188" s="24">
        <v>2.9742733743388623</v>
      </c>
      <c r="C188" s="1"/>
      <c r="D188" s="24">
        <f>D34+D35+D36</f>
        <v>2.9772733743388624</v>
      </c>
      <c r="E188" s="24">
        <f t="shared" si="9"/>
        <v>3.0000000000001137E-3</v>
      </c>
      <c r="G188" s="5"/>
      <c r="N188" t="s">
        <v>42</v>
      </c>
      <c r="O188" s="5">
        <v>1.0198013395064838</v>
      </c>
    </row>
    <row r="189" spans="1:18" x14ac:dyDescent="0.35">
      <c r="A189" s="1" t="s">
        <v>46</v>
      </c>
      <c r="B189" s="24">
        <v>2.9742733743388623</v>
      </c>
      <c r="C189" s="1"/>
      <c r="D189" s="24">
        <f>D37+D38+D39</f>
        <v>2.9772733743388624</v>
      </c>
      <c r="E189" s="24">
        <f t="shared" si="9"/>
        <v>3.0000000000001137E-3</v>
      </c>
      <c r="G189" s="5"/>
      <c r="N189" t="s">
        <v>43</v>
      </c>
      <c r="O189" s="5">
        <v>0.97948506301414728</v>
      </c>
    </row>
    <row r="190" spans="1:18" x14ac:dyDescent="0.35">
      <c r="A190" s="1" t="s">
        <v>47</v>
      </c>
      <c r="B190" s="24">
        <v>2.9742733743388623</v>
      </c>
      <c r="C190" s="1"/>
      <c r="D190" s="24">
        <f>D40+D41+D42</f>
        <v>2.9772733743388624</v>
      </c>
      <c r="E190" s="24">
        <f t="shared" si="9"/>
        <v>3.0000000000001137E-3</v>
      </c>
      <c r="F190" s="5">
        <f>AVERAGE(D188:D190)</f>
        <v>2.9772733743388624</v>
      </c>
      <c r="G190" s="5">
        <f>O191</f>
        <v>2.9787714655347783</v>
      </c>
      <c r="H190" s="5">
        <f>F190-G190</f>
        <v>-1.4980911959159293E-3</v>
      </c>
      <c r="I190" s="5">
        <f>SUM(D188:D190)</f>
        <v>8.9318201230165872</v>
      </c>
      <c r="J190">
        <f>3*F190</f>
        <v>8.9318201230165872</v>
      </c>
      <c r="N190" t="s">
        <v>43</v>
      </c>
      <c r="O190" s="5">
        <v>0.97948506301414728</v>
      </c>
    </row>
    <row r="191" spans="1:18" x14ac:dyDescent="0.35">
      <c r="A191" s="25" t="s">
        <v>53</v>
      </c>
      <c r="B191" s="32">
        <f>IF(C43="Al",O$120,O$127)</f>
        <v>0</v>
      </c>
      <c r="C191" s="25"/>
      <c r="D191" s="33">
        <f>SUM(D43:D48)</f>
        <v>3.0464561414077647</v>
      </c>
      <c r="E191" s="33">
        <f t="shared" si="9"/>
        <v>3.0464561414077647</v>
      </c>
      <c r="G191" s="5"/>
      <c r="O191" s="5">
        <f>SUM(O188:O190)</f>
        <v>2.9787714655347783</v>
      </c>
    </row>
    <row r="192" spans="1:18" x14ac:dyDescent="0.35">
      <c r="A192" s="25" t="s">
        <v>54</v>
      </c>
      <c r="B192" s="32">
        <f>IF(C49="Al",O$120,O$127)</f>
        <v>0</v>
      </c>
      <c r="C192" s="25"/>
      <c r="D192" s="33">
        <f>SUM(D49:D54)</f>
        <v>3.0464561414077647</v>
      </c>
      <c r="E192" s="33">
        <f t="shared" si="9"/>
        <v>3.0464561414077647</v>
      </c>
      <c r="G192" s="5"/>
      <c r="O192" s="5"/>
    </row>
    <row r="193" spans="1:15" x14ac:dyDescent="0.35">
      <c r="A193" s="25" t="s">
        <v>55</v>
      </c>
      <c r="B193" s="32">
        <f>IF(C55="Al",O$120,O$127)</f>
        <v>0</v>
      </c>
      <c r="C193" s="25"/>
      <c r="D193" s="33">
        <f>SUM(D55:D60)</f>
        <v>2.0095070540674409</v>
      </c>
      <c r="E193" s="33">
        <f t="shared" si="9"/>
        <v>2.0095070540674409</v>
      </c>
      <c r="G193" s="5"/>
      <c r="O193" s="5"/>
    </row>
    <row r="194" spans="1:15" x14ac:dyDescent="0.35">
      <c r="A194" s="25" t="s">
        <v>56</v>
      </c>
      <c r="B194" s="32">
        <f>IF(C61="Al",O$120,O$127)</f>
        <v>0</v>
      </c>
      <c r="C194" s="25"/>
      <c r="D194" s="33">
        <f>SUM(D61:D66)</f>
        <v>3.0464561414077647</v>
      </c>
      <c r="E194" s="33">
        <f t="shared" si="9"/>
        <v>3.0464561414077647</v>
      </c>
      <c r="G194" s="5"/>
      <c r="N194" t="s">
        <v>39</v>
      </c>
      <c r="O194" s="5">
        <v>0.40494089035054082</v>
      </c>
    </row>
    <row r="195" spans="1:15" x14ac:dyDescent="0.35">
      <c r="A195" s="25" t="s">
        <v>57</v>
      </c>
      <c r="B195" s="32">
        <f>IF(C67="Al",O$120,O$127)</f>
        <v>0</v>
      </c>
      <c r="C195" s="25"/>
      <c r="D195" s="33">
        <f>SUM(D67:D72)</f>
        <v>3.0464561414077647</v>
      </c>
      <c r="E195" s="33">
        <f t="shared" si="9"/>
        <v>3.0464561414077647</v>
      </c>
      <c r="G195" s="5"/>
      <c r="N195" t="s">
        <v>36</v>
      </c>
      <c r="O195" s="5">
        <v>0.52480813026429529</v>
      </c>
    </row>
    <row r="196" spans="1:15" x14ac:dyDescent="0.35">
      <c r="A196" s="25" t="s">
        <v>58</v>
      </c>
      <c r="B196" s="32">
        <f>IF(C73="Al",O$120,O$127)</f>
        <v>0</v>
      </c>
      <c r="C196" s="25"/>
      <c r="D196" s="33">
        <f>SUM(D73:D78)</f>
        <v>2.0095070540674409</v>
      </c>
      <c r="E196" s="33">
        <f t="shared" si="9"/>
        <v>2.0095070540674409</v>
      </c>
      <c r="G196" s="5"/>
      <c r="N196" t="s">
        <v>37</v>
      </c>
      <c r="O196" s="5">
        <v>0.50900002634595332</v>
      </c>
    </row>
    <row r="197" spans="1:15" x14ac:dyDescent="0.35">
      <c r="A197" s="25" t="s">
        <v>59</v>
      </c>
      <c r="B197" s="32">
        <f>IF(C79="Al",O$120,O$127)</f>
        <v>0</v>
      </c>
      <c r="C197" s="25"/>
      <c r="D197" s="33">
        <f>SUM(D79:D84)</f>
        <v>3.0464561414077647</v>
      </c>
      <c r="E197" s="33">
        <f t="shared" si="9"/>
        <v>3.0464561414077647</v>
      </c>
      <c r="G197" s="5"/>
      <c r="N197" t="s">
        <v>40</v>
      </c>
      <c r="O197" s="5">
        <v>0.44316872066440643</v>
      </c>
    </row>
    <row r="198" spans="1:15" x14ac:dyDescent="0.35">
      <c r="A198" s="25" t="s">
        <v>60</v>
      </c>
      <c r="B198" s="32">
        <f>IF(C85="Al",O$120,O$127)</f>
        <v>0</v>
      </c>
      <c r="C198" s="25"/>
      <c r="D198" s="33">
        <f>SUM(D85:D90)</f>
        <v>3.0464561414077647</v>
      </c>
      <c r="E198" s="33">
        <f t="shared" si="9"/>
        <v>3.0464561414077647</v>
      </c>
      <c r="G198" s="5"/>
      <c r="N198" t="s">
        <v>38</v>
      </c>
      <c r="O198" s="5">
        <v>0.51703954837755361</v>
      </c>
    </row>
    <row r="199" spans="1:15" x14ac:dyDescent="0.35">
      <c r="A199" s="25" t="s">
        <v>61</v>
      </c>
      <c r="B199" s="32">
        <f>IF(C91="Al",O$120,O$127)</f>
        <v>0</v>
      </c>
      <c r="C199" s="25"/>
      <c r="D199" s="33">
        <f>SUM(D91:D96)</f>
        <v>3.0464561414077647</v>
      </c>
      <c r="E199" s="33">
        <f t="shared" si="9"/>
        <v>3.0464561414077647</v>
      </c>
      <c r="G199" s="5"/>
      <c r="N199" t="s">
        <v>41</v>
      </c>
      <c r="O199" s="5">
        <v>0.48074013778061853</v>
      </c>
    </row>
    <row r="200" spans="1:15" x14ac:dyDescent="0.35">
      <c r="A200" s="25" t="s">
        <v>62</v>
      </c>
      <c r="B200" s="32">
        <f>IF(C97="Al",O$120,O$127)</f>
        <v>0</v>
      </c>
      <c r="C200" s="25"/>
      <c r="D200" s="33">
        <f>SUM(D97:D102)</f>
        <v>2.0095070540674409</v>
      </c>
      <c r="E200" s="33">
        <f t="shared" si="9"/>
        <v>2.0095070540674409</v>
      </c>
      <c r="G200" s="5"/>
      <c r="O200" s="5">
        <f>SUM(O194:O199)</f>
        <v>2.8796974537833679</v>
      </c>
    </row>
    <row r="201" spans="1:15" x14ac:dyDescent="0.35">
      <c r="A201" s="25" t="s">
        <v>63</v>
      </c>
      <c r="B201" s="32">
        <f>IF(C103="Al",O$120,O$127)</f>
        <v>0</v>
      </c>
      <c r="C201" s="25"/>
      <c r="D201" s="33">
        <f>SUM(D103:D108)</f>
        <v>3.0464561414077647</v>
      </c>
      <c r="E201" s="33">
        <f t="shared" si="9"/>
        <v>3.0464561414077647</v>
      </c>
      <c r="G201" s="5"/>
      <c r="O201" s="5"/>
    </row>
    <row r="202" spans="1:15" x14ac:dyDescent="0.35">
      <c r="A202" s="25" t="s">
        <v>64</v>
      </c>
      <c r="B202" s="32">
        <f>IF(C109="Al",O$120,O$127)</f>
        <v>0</v>
      </c>
      <c r="C202" s="25"/>
      <c r="D202" s="33">
        <f>SUM(D109:D114)</f>
        <v>3.0464561414077647</v>
      </c>
      <c r="E202" s="33">
        <f t="shared" si="9"/>
        <v>3.0464561414077647</v>
      </c>
      <c r="G202" s="5"/>
      <c r="O202" s="5"/>
    </row>
    <row r="203" spans="1:15" x14ac:dyDescent="0.35">
      <c r="A203" s="25" t="s">
        <v>65</v>
      </c>
      <c r="B203" s="32">
        <f>IF(C115="Al",O$120,O$127)</f>
        <v>0</v>
      </c>
      <c r="C203" s="25"/>
      <c r="D203" s="33">
        <f>SUM(D115:D120)</f>
        <v>3.0464561414077647</v>
      </c>
      <c r="E203" s="33">
        <f t="shared" si="9"/>
        <v>3.0464561414077647</v>
      </c>
      <c r="G203" s="5"/>
      <c r="N203" t="s">
        <v>24</v>
      </c>
      <c r="O203" s="5">
        <v>0.41787666872360119</v>
      </c>
    </row>
    <row r="204" spans="1:15" x14ac:dyDescent="0.35">
      <c r="A204" s="25" t="s">
        <v>66</v>
      </c>
      <c r="B204" s="32">
        <f>IF(C121="Al",O$120,O$127)</f>
        <v>0</v>
      </c>
      <c r="C204" s="25"/>
      <c r="D204" s="33">
        <f>SUM(D121:D126)</f>
        <v>3.0464561414077647</v>
      </c>
      <c r="E204" s="33">
        <f t="shared" si="9"/>
        <v>3.0464561414077647</v>
      </c>
      <c r="G204" s="5"/>
      <c r="N204" t="s">
        <v>23</v>
      </c>
      <c r="O204" s="5">
        <v>0.41619087950087519</v>
      </c>
    </row>
    <row r="205" spans="1:15" x14ac:dyDescent="0.35">
      <c r="A205" s="25" t="s">
        <v>67</v>
      </c>
      <c r="B205" s="32">
        <f>IF(C127="Al",O$120,O$127)</f>
        <v>0</v>
      </c>
      <c r="C205" s="25"/>
      <c r="D205" s="33">
        <f>SUM(D127:D132)</f>
        <v>3.0464561414077647</v>
      </c>
      <c r="E205" s="33">
        <f t="shared" si="9"/>
        <v>3.0464561414077647</v>
      </c>
      <c r="G205" s="5"/>
      <c r="N205" t="s">
        <v>25</v>
      </c>
      <c r="O205" s="5">
        <v>0.3131499883991718</v>
      </c>
    </row>
    <row r="206" spans="1:15" x14ac:dyDescent="0.35">
      <c r="A206" s="25" t="s">
        <v>68</v>
      </c>
      <c r="B206" s="32">
        <f>IF(C133="Al",O$120,O$127)</f>
        <v>0</v>
      </c>
      <c r="C206" s="25"/>
      <c r="D206" s="33">
        <f>SUM(D133:D138)</f>
        <v>3.0464561414077647</v>
      </c>
      <c r="E206" s="33">
        <f t="shared" si="9"/>
        <v>3.0464561414077647</v>
      </c>
      <c r="G206" s="5"/>
      <c r="N206" t="s">
        <v>26</v>
      </c>
      <c r="O206" s="5">
        <v>0.41205520434746346</v>
      </c>
    </row>
    <row r="207" spans="1:15" x14ac:dyDescent="0.35">
      <c r="A207" s="25" t="s">
        <v>69</v>
      </c>
      <c r="B207" s="32">
        <f>IF(C139="Al",O$120,O$127)</f>
        <v>0</v>
      </c>
      <c r="C207" s="25"/>
      <c r="D207" s="33">
        <f>SUM(D139:D144)</f>
        <v>3.0464561414077647</v>
      </c>
      <c r="E207" s="33">
        <f t="shared" si="9"/>
        <v>3.0464561414077647</v>
      </c>
      <c r="G207" s="5"/>
      <c r="O207" s="5">
        <f>O203+O204+O204+O205+O206+O206</f>
        <v>2.3875188248194501</v>
      </c>
    </row>
    <row r="208" spans="1:15" x14ac:dyDescent="0.35">
      <c r="A208" s="25" t="s">
        <v>70</v>
      </c>
      <c r="B208" s="32">
        <f>IF(C145="Al",O$120,O$127)</f>
        <v>0</v>
      </c>
      <c r="C208" s="25"/>
      <c r="D208" s="33">
        <f>SUM(D145:D150)</f>
        <v>3.0464561414077647</v>
      </c>
      <c r="E208" s="33">
        <f t="shared" si="9"/>
        <v>3.0464561414077647</v>
      </c>
      <c r="F208" s="5">
        <f>AVERAGE(D191:D208)</f>
        <v>2.873631293517712</v>
      </c>
      <c r="G208" s="5">
        <f>O200</f>
        <v>2.8796974537833679</v>
      </c>
      <c r="H208" s="5">
        <f>F208-G208</f>
        <v>-6.0661602656559843E-3</v>
      </c>
      <c r="I208" s="5">
        <f>SUM(D191:D208)</f>
        <v>51.725363283318814</v>
      </c>
      <c r="J208">
        <f>6*F208</f>
        <v>17.241787761106274</v>
      </c>
      <c r="O208" s="5"/>
    </row>
    <row r="209" spans="1:15" x14ac:dyDescent="0.35">
      <c r="A209" s="27" t="s">
        <v>6</v>
      </c>
      <c r="B209" s="34">
        <f>IF(C151="Al",P$154,P$159)</f>
        <v>2.0200870407112985</v>
      </c>
      <c r="C209" s="27"/>
      <c r="D209" s="29">
        <f>SUM(D151:D156)</f>
        <v>2.0200870407112985</v>
      </c>
      <c r="E209" s="29">
        <f t="shared" si="9"/>
        <v>0</v>
      </c>
      <c r="G209" s="5"/>
      <c r="H209" s="5"/>
      <c r="N209" t="s">
        <v>32</v>
      </c>
      <c r="O209" s="5">
        <v>0.16263786334612496</v>
      </c>
    </row>
    <row r="210" spans="1:15" x14ac:dyDescent="0.35">
      <c r="A210" s="27" t="s">
        <v>7</v>
      </c>
      <c r="B210" s="34">
        <f>IF(C157="Al",P$154,P$159)</f>
        <v>2.0200870407112985</v>
      </c>
      <c r="C210" s="27"/>
      <c r="D210" s="29">
        <f>SUM(D157:D162)</f>
        <v>2.0200870407112985</v>
      </c>
      <c r="E210" s="29">
        <f t="shared" si="9"/>
        <v>0</v>
      </c>
      <c r="G210" s="5"/>
      <c r="H210" s="5"/>
      <c r="N210" s="6" t="s">
        <v>17</v>
      </c>
      <c r="O210" s="5">
        <v>7.2789075335999959E-2</v>
      </c>
    </row>
    <row r="211" spans="1:15" x14ac:dyDescent="0.35">
      <c r="A211" s="27" t="s">
        <v>8</v>
      </c>
      <c r="B211" s="34">
        <f>IF(C163="Al",P$154,P$159)</f>
        <v>2.0200870407112985</v>
      </c>
      <c r="C211" s="27"/>
      <c r="D211" s="29">
        <f>SUM(D163:D168)</f>
        <v>2.0200870407112985</v>
      </c>
      <c r="E211" s="29">
        <f t="shared" si="9"/>
        <v>0</v>
      </c>
      <c r="F211" s="5">
        <f>AVERAGE(D209:D211)</f>
        <v>2.0200870407112985</v>
      </c>
      <c r="G211" s="5">
        <f>O207</f>
        <v>2.3875188248194501</v>
      </c>
      <c r="H211" s="5">
        <f>F211-G211</f>
        <v>-0.36743178410815158</v>
      </c>
      <c r="I211" s="5">
        <f>SUM(D209:D211)</f>
        <v>6.0602611221338956</v>
      </c>
      <c r="J211">
        <f>3*F211</f>
        <v>6.0602611221338956</v>
      </c>
      <c r="N211" s="6" t="s">
        <v>18</v>
      </c>
      <c r="O211" s="5">
        <v>8.9205446272630384E-2</v>
      </c>
    </row>
    <row r="212" spans="1:15" x14ac:dyDescent="0.35">
      <c r="A212" s="30" t="s">
        <v>9</v>
      </c>
      <c r="B212" s="31">
        <f>IF(C169="Na",0.96,IF(C169="Ca",2,0))</f>
        <v>2</v>
      </c>
      <c r="C212" s="30"/>
      <c r="D212" s="31">
        <f>SUM(D169:D177)</f>
        <v>1.8121527335717353</v>
      </c>
      <c r="E212" s="31">
        <f t="shared" si="9"/>
        <v>-0.18784726642826466</v>
      </c>
      <c r="F212" s="5">
        <f>D212</f>
        <v>1.8121527335717353</v>
      </c>
      <c r="G212" s="5">
        <f>O212</f>
        <v>0.97389715486426598</v>
      </c>
      <c r="H212" s="5">
        <f>F212-G212</f>
        <v>0.83825557870746936</v>
      </c>
      <c r="I212" s="5">
        <f>D212</f>
        <v>1.8121527335717353</v>
      </c>
      <c r="J212" s="5">
        <f>F212</f>
        <v>1.8121527335717353</v>
      </c>
      <c r="K212">
        <f>SUM(J187:J212)</f>
        <v>58.286957803855849</v>
      </c>
      <c r="L212">
        <f>(6*4)+(3*3)+(5*3)+2+(3*2)+2</f>
        <v>58</v>
      </c>
      <c r="N212" s="6"/>
      <c r="O212" s="5">
        <f>O209+O209+O209+O210+O210+O210+O211+O211+O211</f>
        <v>0.97389715486426598</v>
      </c>
    </row>
    <row r="213" spans="1:15" x14ac:dyDescent="0.35">
      <c r="A213" s="30"/>
      <c r="B213" s="31"/>
      <c r="C213" s="30"/>
      <c r="D213" s="31"/>
      <c r="E213" s="31"/>
    </row>
    <row r="214" spans="1:15" x14ac:dyDescent="0.35">
      <c r="A214" t="s">
        <v>15</v>
      </c>
      <c r="B214" s="5">
        <f>O214</f>
        <v>1.2536300061708037</v>
      </c>
      <c r="D214" s="5">
        <f>D151+D157+D163</f>
        <v>0.95452577651868498</v>
      </c>
      <c r="E214" s="5">
        <f t="shared" si="9"/>
        <v>-0.29910422965211869</v>
      </c>
      <c r="F214">
        <f>ABS(E214)</f>
        <v>0.29910422965211869</v>
      </c>
      <c r="G214" s="5">
        <f>AVERAGE(D214)</f>
        <v>0.95452577651868498</v>
      </c>
      <c r="H214" s="5">
        <f>AVERAGE(E214)</f>
        <v>-0.29910422965211869</v>
      </c>
      <c r="I214" s="5">
        <f>O214</f>
        <v>1.2536300061708037</v>
      </c>
      <c r="J214" s="5"/>
      <c r="K214" s="5"/>
      <c r="N214" t="s">
        <v>15</v>
      </c>
      <c r="O214">
        <v>1.2536300061708037</v>
      </c>
    </row>
    <row r="215" spans="1:15" x14ac:dyDescent="0.35">
      <c r="A215" t="s">
        <v>155</v>
      </c>
      <c r="B215" s="5">
        <f>O215</f>
        <v>2.0148209618543591</v>
      </c>
      <c r="D215" s="5">
        <f>D153+D158+D25+D169</f>
        <v>2.0294555273821402</v>
      </c>
      <c r="E215" s="5">
        <f t="shared" si="9"/>
        <v>1.4634565527781085E-2</v>
      </c>
      <c r="F215">
        <f t="shared" ref="F215:F278" si="10">ABS(E215)</f>
        <v>1.4634565527781085E-2</v>
      </c>
      <c r="H215" s="5"/>
      <c r="J215" s="5"/>
      <c r="N215" t="s">
        <v>10</v>
      </c>
      <c r="O215">
        <v>2.0148209618543591</v>
      </c>
    </row>
    <row r="216" spans="1:15" x14ac:dyDescent="0.35">
      <c r="A216" t="s">
        <v>156</v>
      </c>
      <c r="B216" s="5">
        <f>O215</f>
        <v>2.0148209618543591</v>
      </c>
      <c r="D216" s="5">
        <f>D159+D164+D28+D170</f>
        <v>2.0294555273821402</v>
      </c>
      <c r="E216" s="5">
        <f t="shared" si="9"/>
        <v>1.4634565527781085E-2</v>
      </c>
      <c r="F216">
        <f t="shared" si="10"/>
        <v>1.4634565527781085E-2</v>
      </c>
      <c r="H216" s="5"/>
      <c r="J216" s="5"/>
      <c r="N216" t="s">
        <v>16</v>
      </c>
      <c r="O216">
        <v>1.1230317691002534</v>
      </c>
    </row>
    <row r="217" spans="1:15" x14ac:dyDescent="0.35">
      <c r="A217" t="s">
        <v>157</v>
      </c>
      <c r="B217" s="5">
        <f>O215</f>
        <v>2.0148209618543591</v>
      </c>
      <c r="D217" s="5">
        <f>D152+D165+D31+D171</f>
        <v>2.0294555273821402</v>
      </c>
      <c r="E217" s="5">
        <f t="shared" si="9"/>
        <v>1.4634565527781085E-2</v>
      </c>
      <c r="F217">
        <f t="shared" si="10"/>
        <v>1.4634565527781085E-2</v>
      </c>
      <c r="G217" s="5">
        <f>AVERAGE(D215:D217)</f>
        <v>2.0294555273821402</v>
      </c>
      <c r="H217" s="5">
        <f>AVERAGE(E215:E217)</f>
        <v>1.4634565527781085E-2</v>
      </c>
      <c r="I217" s="5">
        <f>O215</f>
        <v>2.0148209618543591</v>
      </c>
      <c r="J217" s="5"/>
      <c r="K217" s="5"/>
      <c r="L217" s="5"/>
      <c r="N217" t="s">
        <v>11</v>
      </c>
      <c r="O217">
        <v>2.071761061994466</v>
      </c>
    </row>
    <row r="218" spans="1:15" x14ac:dyDescent="0.35">
      <c r="A218" t="s">
        <v>123</v>
      </c>
      <c r="B218" s="5">
        <f t="shared" ref="B218:B229" si="11">O$216</f>
        <v>1.1230317691002534</v>
      </c>
      <c r="D218" s="5">
        <f>D49+O$205+O$194</f>
        <v>1.146308363521324</v>
      </c>
      <c r="E218" s="5">
        <f t="shared" si="9"/>
        <v>2.3276594421070662E-2</v>
      </c>
      <c r="F218">
        <f t="shared" si="10"/>
        <v>2.3276594421070662E-2</v>
      </c>
      <c r="H218" s="5"/>
      <c r="J218" s="5"/>
      <c r="N218" t="s">
        <v>12</v>
      </c>
      <c r="O218">
        <v>2.0115748537765814</v>
      </c>
    </row>
    <row r="219" spans="1:15" x14ac:dyDescent="0.35">
      <c r="A219" t="s">
        <v>122</v>
      </c>
      <c r="B219" s="5">
        <f t="shared" si="11"/>
        <v>1.1230317691002534</v>
      </c>
      <c r="D219" s="5">
        <f>D55+D73+D154</f>
        <v>0.86944520597653274</v>
      </c>
      <c r="E219" s="5">
        <f t="shared" si="9"/>
        <v>-0.25358656312372063</v>
      </c>
      <c r="F219">
        <f t="shared" si="10"/>
        <v>0.25358656312372063</v>
      </c>
      <c r="H219" s="5"/>
      <c r="J219" s="5"/>
      <c r="N219" t="s">
        <v>13</v>
      </c>
      <c r="O219" s="10">
        <v>1.9812656032957094</v>
      </c>
    </row>
    <row r="220" spans="1:15" x14ac:dyDescent="0.35">
      <c r="A220" t="s">
        <v>124</v>
      </c>
      <c r="B220" s="5">
        <f t="shared" si="11"/>
        <v>1.1230317691002534</v>
      </c>
      <c r="D220" s="5">
        <f>D67+O$205+O$194</f>
        <v>1.146308363521324</v>
      </c>
      <c r="E220" s="5">
        <f t="shared" si="9"/>
        <v>2.3276594421070662E-2</v>
      </c>
      <c r="F220">
        <f t="shared" si="10"/>
        <v>2.3276594421070662E-2</v>
      </c>
      <c r="H220" s="5"/>
      <c r="J220" s="5"/>
      <c r="N220" t="s">
        <v>14</v>
      </c>
      <c r="O220">
        <v>1.9968395340804608</v>
      </c>
    </row>
    <row r="221" spans="1:15" x14ac:dyDescent="0.35">
      <c r="A221" t="s">
        <v>77</v>
      </c>
      <c r="B221" s="5">
        <f t="shared" si="11"/>
        <v>1.1230317691002534</v>
      </c>
      <c r="D221" s="5">
        <f>D61+D79+O$205</f>
        <v>1.1695849579423947</v>
      </c>
      <c r="E221" s="5">
        <f t="shared" si="9"/>
        <v>4.6553188842141324E-2</v>
      </c>
      <c r="F221">
        <f t="shared" si="10"/>
        <v>4.6553188842141324E-2</v>
      </c>
      <c r="H221" s="5"/>
      <c r="J221" s="5"/>
      <c r="N221" t="s">
        <v>31</v>
      </c>
      <c r="O221">
        <v>1.9772647491723192</v>
      </c>
    </row>
    <row r="222" spans="1:15" x14ac:dyDescent="0.35">
      <c r="A222" t="s">
        <v>125</v>
      </c>
      <c r="B222" s="5">
        <f t="shared" si="11"/>
        <v>1.1230317691002534</v>
      </c>
      <c r="D222" s="5">
        <f>D85+O$205+O$194</f>
        <v>1.146308363521324</v>
      </c>
      <c r="E222" s="5">
        <f t="shared" si="9"/>
        <v>2.3276594421070662E-2</v>
      </c>
      <c r="F222">
        <f t="shared" si="10"/>
        <v>2.3276594421070662E-2</v>
      </c>
      <c r="H222" s="5"/>
      <c r="J222" s="5"/>
      <c r="O222" s="10"/>
    </row>
    <row r="223" spans="1:15" x14ac:dyDescent="0.35">
      <c r="A223" t="s">
        <v>126</v>
      </c>
      <c r="B223" s="5">
        <f t="shared" si="11"/>
        <v>1.1230317691002534</v>
      </c>
      <c r="D223" s="5">
        <f>D91+D109+D160</f>
        <v>1.1580360152114606</v>
      </c>
      <c r="E223" s="5">
        <f t="shared" si="9"/>
        <v>3.5004246111207227E-2</v>
      </c>
      <c r="F223">
        <f t="shared" si="10"/>
        <v>3.5004246111207227E-2</v>
      </c>
      <c r="H223" s="5"/>
      <c r="J223" s="5"/>
    </row>
    <row r="224" spans="1:15" x14ac:dyDescent="0.35">
      <c r="A224" t="s">
        <v>127</v>
      </c>
      <c r="B224" s="5">
        <f t="shared" si="11"/>
        <v>1.1230317691002534</v>
      </c>
      <c r="D224" s="5">
        <f>D103+O$205+O$194</f>
        <v>1.146308363521324</v>
      </c>
      <c r="E224" s="5">
        <f t="shared" si="9"/>
        <v>2.3276594421070662E-2</v>
      </c>
      <c r="F224">
        <f t="shared" si="10"/>
        <v>2.3276594421070662E-2</v>
      </c>
      <c r="J224" s="5"/>
      <c r="K224" s="5"/>
    </row>
    <row r="225" spans="1:14" x14ac:dyDescent="0.35">
      <c r="A225" t="s">
        <v>78</v>
      </c>
      <c r="B225" s="5">
        <f t="shared" si="11"/>
        <v>1.1230317691002534</v>
      </c>
      <c r="D225" s="5">
        <f>D97+D115+O$205</f>
        <v>1.0252895533249309</v>
      </c>
      <c r="E225" s="5">
        <f t="shared" si="9"/>
        <v>-9.7742215775322494E-2</v>
      </c>
      <c r="F225">
        <f t="shared" si="10"/>
        <v>9.7742215775322494E-2</v>
      </c>
      <c r="G225" s="5"/>
      <c r="H225" s="5"/>
      <c r="I225" s="5"/>
      <c r="J225" s="5"/>
      <c r="K225" s="5"/>
    </row>
    <row r="226" spans="1:14" x14ac:dyDescent="0.35">
      <c r="A226" t="s">
        <v>128</v>
      </c>
      <c r="B226" s="5">
        <f t="shared" si="11"/>
        <v>1.1230317691002534</v>
      </c>
      <c r="D226" s="5">
        <f>D121+O$205+O$194</f>
        <v>1.146308363521324</v>
      </c>
      <c r="E226" s="5">
        <f t="shared" si="9"/>
        <v>2.3276594421070662E-2</v>
      </c>
      <c r="F226">
        <f t="shared" si="10"/>
        <v>2.3276594421070662E-2</v>
      </c>
      <c r="G226" s="5"/>
      <c r="H226" s="5"/>
      <c r="I226" s="5"/>
      <c r="J226" s="5"/>
      <c r="K226" s="5"/>
    </row>
    <row r="227" spans="1:14" x14ac:dyDescent="0.35">
      <c r="A227" t="s">
        <v>129</v>
      </c>
      <c r="B227" s="5">
        <f t="shared" si="11"/>
        <v>1.1230317691002534</v>
      </c>
      <c r="D227" s="5">
        <f>D127+D145+D166</f>
        <v>1.1580360152114606</v>
      </c>
      <c r="E227" s="5">
        <f t="shared" si="9"/>
        <v>3.5004246111207227E-2</v>
      </c>
      <c r="F227">
        <f t="shared" si="10"/>
        <v>3.5004246111207227E-2</v>
      </c>
      <c r="G227" s="5"/>
      <c r="H227" s="5"/>
      <c r="I227" s="5"/>
      <c r="J227" s="5"/>
      <c r="K227" s="5"/>
    </row>
    <row r="228" spans="1:14" x14ac:dyDescent="0.35">
      <c r="A228" t="s">
        <v>130</v>
      </c>
      <c r="B228" s="5">
        <f t="shared" si="11"/>
        <v>1.1230317691002534</v>
      </c>
      <c r="D228" s="5">
        <f>D139+O$205+O$194</f>
        <v>1.146308363521324</v>
      </c>
      <c r="E228" s="5">
        <f t="shared" si="9"/>
        <v>2.3276594421070662E-2</v>
      </c>
      <c r="F228">
        <f t="shared" si="10"/>
        <v>2.3276594421070662E-2</v>
      </c>
      <c r="G228" s="5"/>
      <c r="H228" s="5"/>
      <c r="I228" s="5"/>
      <c r="J228" s="5"/>
      <c r="K228" s="5"/>
    </row>
    <row r="229" spans="1:14" x14ac:dyDescent="0.35">
      <c r="A229" t="s">
        <v>79</v>
      </c>
      <c r="B229" s="5">
        <f t="shared" si="11"/>
        <v>1.1230317691002534</v>
      </c>
      <c r="D229" s="5">
        <f>D133+D43+O205</f>
        <v>1.1695849579423947</v>
      </c>
      <c r="E229" s="5">
        <f t="shared" si="9"/>
        <v>4.6553188842141324E-2</v>
      </c>
      <c r="F229">
        <f t="shared" si="10"/>
        <v>4.6553188842141324E-2</v>
      </c>
      <c r="G229" s="5">
        <f>AVERAGE(D218:D229)</f>
        <v>1.1189855738947598</v>
      </c>
      <c r="H229" s="5">
        <f>AVERAGE(E218:E229)</f>
        <v>-4.046195205493504E-3</v>
      </c>
      <c r="I229" s="5">
        <f>O216</f>
        <v>1.1230317691002534</v>
      </c>
      <c r="J229" s="5"/>
      <c r="K229" s="5"/>
    </row>
    <row r="230" spans="1:14" x14ac:dyDescent="0.35">
      <c r="A230" t="s">
        <v>11</v>
      </c>
      <c r="B230" s="5">
        <f>O217</f>
        <v>2.071761061994466</v>
      </c>
      <c r="D230" s="5">
        <f>D1+D21+D172</f>
        <v>2.1212199445293543</v>
      </c>
      <c r="E230" s="5">
        <f t="shared" si="9"/>
        <v>4.9458882534888282E-2</v>
      </c>
      <c r="F230">
        <f t="shared" si="10"/>
        <v>4.9458882534888282E-2</v>
      </c>
      <c r="H230" s="5"/>
      <c r="J230" s="5"/>
    </row>
    <row r="231" spans="1:14" x14ac:dyDescent="0.35">
      <c r="A231" t="s">
        <v>11</v>
      </c>
      <c r="B231" s="5">
        <f>O217</f>
        <v>2.071761061994466</v>
      </c>
      <c r="D231" s="5">
        <f>D5+D9+D173</f>
        <v>2.1212199445293543</v>
      </c>
      <c r="E231" s="5">
        <f t="shared" si="9"/>
        <v>4.9458882534888282E-2</v>
      </c>
      <c r="F231">
        <f t="shared" si="10"/>
        <v>4.9458882534888282E-2</v>
      </c>
      <c r="H231" s="5"/>
      <c r="J231" s="5"/>
      <c r="N231" s="3"/>
    </row>
    <row r="232" spans="1:14" x14ac:dyDescent="0.35">
      <c r="A232" t="s">
        <v>11</v>
      </c>
      <c r="B232" s="5">
        <f>O217</f>
        <v>2.071761061994466</v>
      </c>
      <c r="D232" s="5">
        <f>D13+D17+D174</f>
        <v>2.1212199445293543</v>
      </c>
      <c r="E232" s="5">
        <f t="shared" si="9"/>
        <v>4.9458882534888282E-2</v>
      </c>
      <c r="F232">
        <f t="shared" si="10"/>
        <v>4.9458882534888282E-2</v>
      </c>
      <c r="G232" s="5">
        <f>AVERAGE(D230:D232)</f>
        <v>2.1212199445293543</v>
      </c>
      <c r="H232" s="5">
        <f>AVERAGE(E230:E232)</f>
        <v>4.9458882534888282E-2</v>
      </c>
      <c r="I232" s="5">
        <f>O217</f>
        <v>2.071761061994466</v>
      </c>
      <c r="J232" s="5"/>
      <c r="K232" s="5"/>
    </row>
    <row r="233" spans="1:14" x14ac:dyDescent="0.35">
      <c r="A233" t="s">
        <v>12</v>
      </c>
      <c r="B233" s="5">
        <f>O218</f>
        <v>2.0115748537765814</v>
      </c>
      <c r="D233" s="5">
        <f>D2+D6+D175</f>
        <v>2.0837301102545926</v>
      </c>
      <c r="E233" s="5">
        <f t="shared" si="9"/>
        <v>7.2155256478011243E-2</v>
      </c>
      <c r="F233">
        <f t="shared" si="10"/>
        <v>7.2155256478011243E-2</v>
      </c>
      <c r="H233" s="5"/>
      <c r="J233" s="5"/>
    </row>
    <row r="234" spans="1:14" x14ac:dyDescent="0.35">
      <c r="A234" t="s">
        <v>12</v>
      </c>
      <c r="B234" s="5">
        <f>O218</f>
        <v>2.0115748537765814</v>
      </c>
      <c r="D234" s="5">
        <f>D10+D14+D176</f>
        <v>2.0837301102545926</v>
      </c>
      <c r="E234" s="5">
        <f t="shared" si="9"/>
        <v>7.2155256478011243E-2</v>
      </c>
      <c r="F234">
        <f t="shared" si="10"/>
        <v>7.2155256478011243E-2</v>
      </c>
      <c r="H234" s="5"/>
      <c r="J234" s="5"/>
    </row>
    <row r="235" spans="1:14" x14ac:dyDescent="0.35">
      <c r="A235" t="s">
        <v>12</v>
      </c>
      <c r="B235" s="5">
        <f>O218</f>
        <v>2.0115748537765814</v>
      </c>
      <c r="D235" s="5">
        <f>D18+D22+D177</f>
        <v>2.0837301102545926</v>
      </c>
      <c r="E235" s="5">
        <f t="shared" si="9"/>
        <v>7.2155256478011243E-2</v>
      </c>
      <c r="F235">
        <f t="shared" si="10"/>
        <v>7.2155256478011243E-2</v>
      </c>
      <c r="G235" s="5">
        <f>AVERAGE(D233:D235)</f>
        <v>2.0837301102545926</v>
      </c>
      <c r="H235" s="5">
        <f>AVERAGE(E233:E235)</f>
        <v>7.2155256478011243E-2</v>
      </c>
      <c r="I235" s="5">
        <f>O218</f>
        <v>2.0115748537765814</v>
      </c>
      <c r="J235" s="5"/>
      <c r="K235" s="5"/>
    </row>
    <row r="236" spans="1:14" x14ac:dyDescent="0.35">
      <c r="A236" t="s">
        <v>80</v>
      </c>
      <c r="B236" s="5">
        <f t="shared" ref="B236:B253" si="12">O$219</f>
        <v>1.9812656032957094</v>
      </c>
      <c r="D236" s="5">
        <f>D3+D56+D155</f>
        <v>1.7547281598911797</v>
      </c>
      <c r="E236" s="5">
        <f t="shared" si="9"/>
        <v>-0.22653744340452975</v>
      </c>
      <c r="F236">
        <f t="shared" si="10"/>
        <v>0.22653744340452975</v>
      </c>
      <c r="H236" s="5"/>
      <c r="J236" s="5"/>
    </row>
    <row r="237" spans="1:14" x14ac:dyDescent="0.35">
      <c r="A237" t="s">
        <v>81</v>
      </c>
      <c r="B237" s="5">
        <f t="shared" si="12"/>
        <v>1.9812656032957094</v>
      </c>
      <c r="D237" s="5">
        <f>O$184+O$206+D50</f>
        <v>2.0117617337704337</v>
      </c>
      <c r="E237" s="5">
        <f t="shared" si="9"/>
        <v>3.0496130474724215E-2</v>
      </c>
      <c r="F237">
        <f t="shared" si="10"/>
        <v>3.0496130474724215E-2</v>
      </c>
      <c r="H237" s="5"/>
      <c r="J237" s="5"/>
    </row>
    <row r="238" spans="1:14" x14ac:dyDescent="0.35">
      <c r="A238" t="s">
        <v>82</v>
      </c>
      <c r="B238" s="5">
        <f t="shared" si="12"/>
        <v>1.9812656032957094</v>
      </c>
      <c r="D238" s="5">
        <f>O$184+O$206+D44</f>
        <v>2.0117617337704337</v>
      </c>
      <c r="E238" s="5">
        <f t="shared" si="9"/>
        <v>3.0496130474724215E-2</v>
      </c>
      <c r="F238">
        <f t="shared" si="10"/>
        <v>3.0496130474724215E-2</v>
      </c>
      <c r="H238" s="5"/>
      <c r="J238" s="5"/>
    </row>
    <row r="239" spans="1:14" x14ac:dyDescent="0.35">
      <c r="A239" s="35" t="s">
        <v>83</v>
      </c>
      <c r="B239" s="5">
        <f t="shared" si="12"/>
        <v>1.9812656032957094</v>
      </c>
      <c r="D239" s="5">
        <f>D7+D74+D156</f>
        <v>1.7547281598911797</v>
      </c>
      <c r="E239" s="5">
        <f t="shared" si="9"/>
        <v>-0.22653744340452975</v>
      </c>
      <c r="F239">
        <f t="shared" si="10"/>
        <v>0.22653744340452975</v>
      </c>
      <c r="H239" s="5"/>
      <c r="J239" s="5"/>
      <c r="N239" s="3"/>
    </row>
    <row r="240" spans="1:14" x14ac:dyDescent="0.35">
      <c r="A240" s="35" t="s">
        <v>84</v>
      </c>
      <c r="B240" s="5">
        <f t="shared" si="12"/>
        <v>1.9812656032957094</v>
      </c>
      <c r="D240" s="5">
        <f>O$184+O$206+D68</f>
        <v>2.0117617337704337</v>
      </c>
      <c r="E240" s="5">
        <f t="shared" si="9"/>
        <v>3.0496130474724215E-2</v>
      </c>
      <c r="F240">
        <f t="shared" si="10"/>
        <v>3.0496130474724215E-2</v>
      </c>
      <c r="H240" s="5"/>
      <c r="J240" s="5"/>
      <c r="N240" s="3"/>
    </row>
    <row r="241" spans="1:14" x14ac:dyDescent="0.35">
      <c r="A241" s="35" t="s">
        <v>85</v>
      </c>
      <c r="B241" s="5">
        <f t="shared" si="12"/>
        <v>1.9812656032957094</v>
      </c>
      <c r="D241" s="5">
        <f>O$184+O$206+D62</f>
        <v>2.0117617337704337</v>
      </c>
      <c r="E241" s="5">
        <f t="shared" si="9"/>
        <v>3.0496130474724215E-2</v>
      </c>
      <c r="F241">
        <f t="shared" si="10"/>
        <v>3.0496130474724215E-2</v>
      </c>
      <c r="H241" s="5"/>
      <c r="J241" s="5"/>
      <c r="N241" s="3"/>
    </row>
    <row r="242" spans="1:14" x14ac:dyDescent="0.35">
      <c r="A242" t="s">
        <v>86</v>
      </c>
      <c r="B242" s="5">
        <f t="shared" si="12"/>
        <v>1.9812656032957094</v>
      </c>
      <c r="D242" s="5">
        <f>D11+D92+D161</f>
        <v>1.944667127969461</v>
      </c>
      <c r="E242" s="5">
        <f t="shared" si="9"/>
        <v>-3.6598475326248492E-2</v>
      </c>
      <c r="F242">
        <f t="shared" si="10"/>
        <v>3.6598475326248492E-2</v>
      </c>
      <c r="H242" s="5"/>
      <c r="J242" s="5"/>
    </row>
    <row r="243" spans="1:14" x14ac:dyDescent="0.35">
      <c r="A243" t="s">
        <v>87</v>
      </c>
      <c r="B243" s="5">
        <f t="shared" si="12"/>
        <v>1.9812656032957094</v>
      </c>
      <c r="D243" s="5">
        <f>O$184+O$206+D56</f>
        <v>1.8218227656921524</v>
      </c>
      <c r="E243" s="5">
        <f t="shared" si="9"/>
        <v>-0.15944283760355704</v>
      </c>
      <c r="F243">
        <f t="shared" si="10"/>
        <v>0.15944283760355704</v>
      </c>
      <c r="H243" s="5"/>
      <c r="J243" s="5"/>
    </row>
    <row r="244" spans="1:14" x14ac:dyDescent="0.35">
      <c r="A244" t="s">
        <v>88</v>
      </c>
      <c r="B244" s="5">
        <f t="shared" si="12"/>
        <v>1.9812656032957094</v>
      </c>
      <c r="D244" s="5">
        <f>O$184+O$206+D80</f>
        <v>2.0117617337704337</v>
      </c>
      <c r="E244" s="5">
        <f t="shared" si="9"/>
        <v>3.0496130474724215E-2</v>
      </c>
      <c r="F244">
        <f t="shared" si="10"/>
        <v>3.0496130474724215E-2</v>
      </c>
      <c r="H244" s="5"/>
      <c r="J244" s="5"/>
    </row>
    <row r="245" spans="1:14" x14ac:dyDescent="0.35">
      <c r="A245" t="s">
        <v>89</v>
      </c>
      <c r="B245" s="5">
        <f t="shared" si="12"/>
        <v>1.9812656032957094</v>
      </c>
      <c r="D245" s="5">
        <f>D15+D110+D162</f>
        <v>1.944667127969461</v>
      </c>
      <c r="E245" s="5">
        <f t="shared" si="9"/>
        <v>-3.6598475326248492E-2</v>
      </c>
      <c r="F245">
        <f t="shared" si="10"/>
        <v>3.6598475326248492E-2</v>
      </c>
      <c r="H245" s="5"/>
      <c r="J245" s="5"/>
    </row>
    <row r="246" spans="1:14" x14ac:dyDescent="0.35">
      <c r="A246" t="s">
        <v>90</v>
      </c>
      <c r="B246" s="5">
        <f t="shared" si="12"/>
        <v>1.9812656032957094</v>
      </c>
      <c r="D246" s="5">
        <f>O$184+O$206+D104</f>
        <v>2.0117617337704337</v>
      </c>
      <c r="E246" s="5">
        <f t="shared" si="9"/>
        <v>3.0496130474724215E-2</v>
      </c>
      <c r="F246">
        <f t="shared" si="10"/>
        <v>3.0496130474724215E-2</v>
      </c>
      <c r="H246" s="5"/>
      <c r="J246" s="5"/>
    </row>
    <row r="247" spans="1:14" x14ac:dyDescent="0.35">
      <c r="A247" t="s">
        <v>91</v>
      </c>
      <c r="B247" s="5">
        <f t="shared" si="12"/>
        <v>1.9812656032957094</v>
      </c>
      <c r="D247" s="5">
        <f>O$184+O$206+D98</f>
        <v>1.8218227656921524</v>
      </c>
      <c r="E247" s="5">
        <f t="shared" si="9"/>
        <v>-0.15944283760355704</v>
      </c>
      <c r="F247">
        <f t="shared" si="10"/>
        <v>0.15944283760355704</v>
      </c>
      <c r="H247" s="5"/>
      <c r="J247" s="5"/>
    </row>
    <row r="248" spans="1:14" x14ac:dyDescent="0.35">
      <c r="A248" t="s">
        <v>92</v>
      </c>
      <c r="B248" s="5">
        <f t="shared" si="12"/>
        <v>1.9812656032957094</v>
      </c>
      <c r="D248" s="5">
        <f>D19+D128+D167</f>
        <v>1.944667127969461</v>
      </c>
      <c r="E248" s="5">
        <f t="shared" si="9"/>
        <v>-3.6598475326248492E-2</v>
      </c>
      <c r="F248">
        <f t="shared" si="10"/>
        <v>3.6598475326248492E-2</v>
      </c>
      <c r="H248" s="5"/>
      <c r="J248" s="5"/>
    </row>
    <row r="249" spans="1:14" x14ac:dyDescent="0.35">
      <c r="A249" t="s">
        <v>93</v>
      </c>
      <c r="B249" s="5">
        <f t="shared" si="12"/>
        <v>1.9812656032957094</v>
      </c>
      <c r="D249" s="5">
        <f>O$184+O$206+D122</f>
        <v>2.0117617337704337</v>
      </c>
      <c r="E249" s="5">
        <f t="shared" si="9"/>
        <v>3.0496130474724215E-2</v>
      </c>
      <c r="F249">
        <f t="shared" si="10"/>
        <v>3.0496130474724215E-2</v>
      </c>
      <c r="H249" s="5"/>
      <c r="J249" s="5"/>
    </row>
    <row r="250" spans="1:14" x14ac:dyDescent="0.35">
      <c r="A250" t="s">
        <v>94</v>
      </c>
      <c r="B250" s="5">
        <f t="shared" si="12"/>
        <v>1.9812656032957094</v>
      </c>
      <c r="D250" s="5">
        <f>O$184+O$206+D116</f>
        <v>2.0117617337704337</v>
      </c>
      <c r="E250" s="5">
        <f t="shared" si="9"/>
        <v>3.0496130474724215E-2</v>
      </c>
      <c r="F250">
        <f t="shared" si="10"/>
        <v>3.0496130474724215E-2</v>
      </c>
      <c r="H250" s="5"/>
      <c r="J250" s="5"/>
    </row>
    <row r="251" spans="1:14" x14ac:dyDescent="0.35">
      <c r="A251" t="s">
        <v>95</v>
      </c>
      <c r="B251" s="5">
        <f t="shared" si="12"/>
        <v>1.9812656032957094</v>
      </c>
      <c r="D251" s="5">
        <f>D23+D146+D168</f>
        <v>1.944667127969461</v>
      </c>
      <c r="E251" s="5">
        <f t="shared" si="9"/>
        <v>-3.6598475326248492E-2</v>
      </c>
      <c r="F251">
        <f t="shared" si="10"/>
        <v>3.6598475326248492E-2</v>
      </c>
      <c r="J251" s="5"/>
      <c r="K251" s="5"/>
    </row>
    <row r="252" spans="1:14" x14ac:dyDescent="0.35">
      <c r="A252" t="s">
        <v>96</v>
      </c>
      <c r="B252" s="5">
        <f t="shared" si="12"/>
        <v>1.9812656032957094</v>
      </c>
      <c r="D252" s="5">
        <f>O$184+O$206+D140</f>
        <v>2.0117617337704337</v>
      </c>
      <c r="E252" s="5">
        <f t="shared" si="9"/>
        <v>3.0496130474724215E-2</v>
      </c>
      <c r="F252">
        <f t="shared" si="10"/>
        <v>3.0496130474724215E-2</v>
      </c>
      <c r="G252" s="5"/>
      <c r="H252" s="5"/>
      <c r="I252" s="5"/>
      <c r="J252" s="5"/>
      <c r="K252" s="5"/>
    </row>
    <row r="253" spans="1:14" x14ac:dyDescent="0.35">
      <c r="A253" t="s">
        <v>97</v>
      </c>
      <c r="B253" s="5">
        <f t="shared" si="12"/>
        <v>1.9812656032957094</v>
      </c>
      <c r="D253" s="5">
        <f>O$184+O$206+D134</f>
        <v>2.0117617337704337</v>
      </c>
      <c r="E253" s="5">
        <f t="shared" si="9"/>
        <v>3.0496130474724215E-2</v>
      </c>
      <c r="F253">
        <f t="shared" si="10"/>
        <v>3.0496130474724215E-2</v>
      </c>
      <c r="G253" s="5">
        <f>AVERAGE(D236:D253)</f>
        <v>1.9471882055971581</v>
      </c>
      <c r="H253" s="5">
        <f>AVERAGE(E236:E253)</f>
        <v>-3.4077397698551413E-2</v>
      </c>
      <c r="I253" s="5">
        <f>O219</f>
        <v>1.9812656032957094</v>
      </c>
      <c r="J253" s="5"/>
      <c r="K253" s="5"/>
    </row>
    <row r="254" spans="1:14" x14ac:dyDescent="0.35">
      <c r="A254" t="s">
        <v>98</v>
      </c>
      <c r="B254" s="5">
        <f t="shared" ref="B254:B277" si="13">O$220</f>
        <v>1.9968395340804608</v>
      </c>
      <c r="D254" s="5">
        <f>O$185+O$196+D46</f>
        <v>2.0224158649976931</v>
      </c>
      <c r="E254" s="5">
        <f t="shared" si="9"/>
        <v>2.5576330917232326E-2</v>
      </c>
      <c r="F254">
        <f t="shared" si="10"/>
        <v>2.5576330917232326E-2</v>
      </c>
      <c r="H254" s="5"/>
      <c r="J254" s="5"/>
      <c r="N254" s="3"/>
    </row>
    <row r="255" spans="1:14" x14ac:dyDescent="0.35">
      <c r="A255" t="s">
        <v>131</v>
      </c>
      <c r="B255" s="5">
        <f t="shared" si="13"/>
        <v>1.9968395340804608</v>
      </c>
      <c r="D255" s="5">
        <f>D4+D45+D52</f>
        <v>2.0530334055335344</v>
      </c>
      <c r="E255" s="5">
        <f t="shared" si="9"/>
        <v>5.6193871453073641E-2</v>
      </c>
      <c r="F255">
        <f t="shared" si="10"/>
        <v>5.6193871453073641E-2</v>
      </c>
      <c r="H255" s="5"/>
      <c r="J255" s="5"/>
      <c r="N255" s="3"/>
    </row>
    <row r="256" spans="1:14" x14ac:dyDescent="0.35">
      <c r="A256" t="s">
        <v>132</v>
      </c>
      <c r="B256" s="5">
        <f t="shared" si="13"/>
        <v>1.9968395340804608</v>
      </c>
      <c r="D256" s="5">
        <f>O$185+D51+D58</f>
        <v>1.8931765718839335</v>
      </c>
      <c r="E256" s="5">
        <f t="shared" si="9"/>
        <v>-0.10366296219652726</v>
      </c>
      <c r="F256">
        <f t="shared" si="10"/>
        <v>0.10366296219652726</v>
      </c>
      <c r="H256" s="5"/>
      <c r="J256" s="5"/>
      <c r="N256" s="3"/>
    </row>
    <row r="257" spans="1:14" x14ac:dyDescent="0.35">
      <c r="A257" t="s">
        <v>99</v>
      </c>
      <c r="B257" s="5">
        <f t="shared" si="13"/>
        <v>1.9968395340804608</v>
      </c>
      <c r="D257" s="5">
        <f>O$185+O$197+D58</f>
        <v>1.7978024897560245</v>
      </c>
      <c r="E257" s="5">
        <f t="shared" si="9"/>
        <v>-0.19903704432443625</v>
      </c>
      <c r="F257">
        <f t="shared" si="10"/>
        <v>0.19903704432443625</v>
      </c>
      <c r="H257" s="5"/>
      <c r="J257" s="5"/>
      <c r="N257" s="3"/>
    </row>
    <row r="258" spans="1:14" x14ac:dyDescent="0.35">
      <c r="A258" t="s">
        <v>100</v>
      </c>
      <c r="B258" s="5">
        <f t="shared" si="13"/>
        <v>1.9968395340804608</v>
      </c>
      <c r="D258" s="5">
        <f>O$185+O$196+D64</f>
        <v>2.0224158649976931</v>
      </c>
      <c r="E258" s="5">
        <f t="shared" si="9"/>
        <v>2.5576330917232326E-2</v>
      </c>
      <c r="F258">
        <f t="shared" si="10"/>
        <v>2.5576330917232326E-2</v>
      </c>
      <c r="H258" s="5"/>
      <c r="J258" s="5"/>
      <c r="M258" t="s">
        <v>15</v>
      </c>
      <c r="N258" s="3">
        <v>1.3656698144541495</v>
      </c>
    </row>
    <row r="259" spans="1:14" x14ac:dyDescent="0.35">
      <c r="A259" t="s">
        <v>133</v>
      </c>
      <c r="B259" s="5">
        <f t="shared" si="13"/>
        <v>1.9968395340804608</v>
      </c>
      <c r="D259" s="5">
        <f>D8+D63+D70</f>
        <v>2.0530334055335344</v>
      </c>
      <c r="E259" s="5">
        <f t="shared" si="9"/>
        <v>5.6193871453073641E-2</v>
      </c>
      <c r="F259">
        <f t="shared" si="10"/>
        <v>5.6193871453073641E-2</v>
      </c>
      <c r="H259" s="5"/>
      <c r="J259" s="5"/>
      <c r="M259" t="s">
        <v>10</v>
      </c>
      <c r="N259" s="3">
        <v>2.0213151497715485</v>
      </c>
    </row>
    <row r="260" spans="1:14" x14ac:dyDescent="0.35">
      <c r="A260" t="s">
        <v>134</v>
      </c>
      <c r="B260" s="5">
        <f t="shared" si="13"/>
        <v>1.9968395340804608</v>
      </c>
      <c r="D260" s="5">
        <f>O$185+D69+D76</f>
        <v>1.8931765718839335</v>
      </c>
      <c r="E260" s="5">
        <f t="shared" si="9"/>
        <v>-0.10366296219652726</v>
      </c>
      <c r="F260">
        <f t="shared" si="10"/>
        <v>0.10366296219652726</v>
      </c>
      <c r="H260" s="5"/>
      <c r="J260" s="5"/>
      <c r="M260" t="s">
        <v>16</v>
      </c>
      <c r="N260" s="3">
        <v>1.1097782936638751</v>
      </c>
    </row>
    <row r="261" spans="1:14" x14ac:dyDescent="0.35">
      <c r="A261" t="s">
        <v>101</v>
      </c>
      <c r="B261" s="5">
        <f t="shared" si="13"/>
        <v>1.9968395340804608</v>
      </c>
      <c r="D261" s="5">
        <f>O$185+O$197+D75</f>
        <v>1.8424978915376768</v>
      </c>
      <c r="E261" s="5">
        <f t="shared" si="9"/>
        <v>-0.15434164254278393</v>
      </c>
      <c r="F261">
        <f t="shared" si="10"/>
        <v>0.15434164254278393</v>
      </c>
      <c r="H261" s="5"/>
      <c r="J261" s="5"/>
      <c r="M261" t="s">
        <v>11</v>
      </c>
      <c r="N261" s="3">
        <v>2.063872502084751</v>
      </c>
    </row>
    <row r="262" spans="1:14" x14ac:dyDescent="0.35">
      <c r="A262" t="s">
        <v>102</v>
      </c>
      <c r="B262" s="5">
        <f t="shared" si="13"/>
        <v>1.9968395340804608</v>
      </c>
      <c r="D262" s="5">
        <f>O$185+O$196+D82</f>
        <v>2.0224158649976931</v>
      </c>
      <c r="E262" s="5">
        <f t="shared" si="9"/>
        <v>2.5576330917232326E-2</v>
      </c>
      <c r="F262">
        <f t="shared" si="10"/>
        <v>2.5576330917232326E-2</v>
      </c>
      <c r="H262" s="5"/>
      <c r="J262" s="5"/>
      <c r="M262" t="s">
        <v>12</v>
      </c>
      <c r="N262" s="3">
        <v>2.0017640626729425</v>
      </c>
    </row>
    <row r="263" spans="1:14" x14ac:dyDescent="0.35">
      <c r="A263" t="s">
        <v>135</v>
      </c>
      <c r="B263" s="5">
        <f t="shared" si="13"/>
        <v>1.9968395340804608</v>
      </c>
      <c r="D263" s="5">
        <f>D12+D81+D88</f>
        <v>2.0530334055335344</v>
      </c>
      <c r="E263" s="5">
        <f t="shared" si="9"/>
        <v>5.6193871453073641E-2</v>
      </c>
      <c r="F263">
        <f t="shared" si="10"/>
        <v>5.6193871453073641E-2</v>
      </c>
      <c r="H263" s="5"/>
      <c r="J263" s="5"/>
      <c r="M263" t="s">
        <v>13</v>
      </c>
      <c r="N263" s="3">
        <v>1.8641303226807993</v>
      </c>
    </row>
    <row r="264" spans="1:14" x14ac:dyDescent="0.35">
      <c r="A264" t="s">
        <v>136</v>
      </c>
      <c r="B264" s="5">
        <f t="shared" si="13"/>
        <v>1.9968395340804608</v>
      </c>
      <c r="D264" s="5">
        <f>O$185+D87+D94</f>
        <v>2.0519586414440552</v>
      </c>
      <c r="E264" s="5">
        <f t="shared" si="9"/>
        <v>5.5119107363594377E-2</v>
      </c>
      <c r="F264">
        <f t="shared" si="10"/>
        <v>5.5119107363594377E-2</v>
      </c>
      <c r="H264" s="5"/>
      <c r="J264" s="5"/>
      <c r="M264" t="s">
        <v>14</v>
      </c>
      <c r="N264" s="3">
        <v>1.994167795820609</v>
      </c>
    </row>
    <row r="265" spans="1:14" x14ac:dyDescent="0.35">
      <c r="A265" t="s">
        <v>103</v>
      </c>
      <c r="B265" s="5">
        <f t="shared" si="13"/>
        <v>1.9968395340804608</v>
      </c>
      <c r="D265" s="5">
        <f>O$185+O$197+D93</f>
        <v>2.0263823105268228</v>
      </c>
      <c r="E265" s="5">
        <f t="shared" si="9"/>
        <v>2.9542776446362051E-2</v>
      </c>
      <c r="F265">
        <f t="shared" si="10"/>
        <v>2.9542776446362051E-2</v>
      </c>
      <c r="H265" s="5"/>
      <c r="J265" s="5"/>
      <c r="M265" t="s">
        <v>31</v>
      </c>
      <c r="N265" s="3">
        <v>1.9686172665887709</v>
      </c>
    </row>
    <row r="266" spans="1:14" x14ac:dyDescent="0.35">
      <c r="A266" t="s">
        <v>104</v>
      </c>
      <c r="B266" s="5">
        <f t="shared" si="13"/>
        <v>1.9968395340804608</v>
      </c>
      <c r="D266" s="5">
        <f>O$185+O$196+D100</f>
        <v>1.8636337954375715</v>
      </c>
      <c r="E266" s="5">
        <f t="shared" si="9"/>
        <v>-0.13320573864288932</v>
      </c>
      <c r="F266">
        <f t="shared" si="10"/>
        <v>0.13320573864288932</v>
      </c>
      <c r="H266" s="5"/>
      <c r="J266" s="5"/>
    </row>
    <row r="267" spans="1:14" x14ac:dyDescent="0.35">
      <c r="A267" t="s">
        <v>137</v>
      </c>
      <c r="B267" s="5">
        <f t="shared" si="13"/>
        <v>1.9968395340804608</v>
      </c>
      <c r="D267" s="5">
        <f>D16+D99+D106</f>
        <v>1.8691489865443882</v>
      </c>
      <c r="E267" s="5">
        <f t="shared" si="9"/>
        <v>-0.12769054753607256</v>
      </c>
      <c r="F267">
        <f t="shared" si="10"/>
        <v>0.12769054753607256</v>
      </c>
      <c r="H267" s="5"/>
      <c r="J267" s="5"/>
      <c r="N267" s="3"/>
    </row>
    <row r="268" spans="1:14" x14ac:dyDescent="0.35">
      <c r="A268" t="s">
        <v>138</v>
      </c>
      <c r="B268" s="5">
        <f t="shared" si="13"/>
        <v>1.9968395340804608</v>
      </c>
      <c r="D268" s="5">
        <f>O$185+D105+D112</f>
        <v>2.0519586414440552</v>
      </c>
      <c r="E268" s="5">
        <f t="shared" si="9"/>
        <v>5.5119107363594377E-2</v>
      </c>
      <c r="F268">
        <f t="shared" si="10"/>
        <v>5.5119107363594377E-2</v>
      </c>
      <c r="H268" s="5"/>
      <c r="J268" s="5"/>
      <c r="N268" s="3"/>
    </row>
    <row r="269" spans="1:14" x14ac:dyDescent="0.35">
      <c r="A269" t="s">
        <v>105</v>
      </c>
      <c r="B269" s="5">
        <f t="shared" si="13"/>
        <v>1.9968395340804608</v>
      </c>
      <c r="D269" s="5">
        <f>O$185+O$197+D111</f>
        <v>2.0263823105268228</v>
      </c>
      <c r="E269" s="5">
        <f t="shared" si="9"/>
        <v>2.9542776446362051E-2</v>
      </c>
      <c r="F269">
        <f t="shared" si="10"/>
        <v>2.9542776446362051E-2</v>
      </c>
      <c r="H269" s="5"/>
      <c r="J269" s="5"/>
      <c r="N269" s="3"/>
    </row>
    <row r="270" spans="1:14" x14ac:dyDescent="0.35">
      <c r="A270" t="s">
        <v>106</v>
      </c>
      <c r="B270" s="5">
        <f t="shared" si="13"/>
        <v>1.9968395340804608</v>
      </c>
      <c r="D270" s="5">
        <f>O$185+O$196+D118</f>
        <v>2.0224158649976931</v>
      </c>
      <c r="E270" s="5">
        <f t="shared" si="9"/>
        <v>2.5576330917232326E-2</v>
      </c>
      <c r="F270">
        <f t="shared" si="10"/>
        <v>2.5576330917232326E-2</v>
      </c>
      <c r="H270" s="5"/>
      <c r="J270" s="5"/>
    </row>
    <row r="271" spans="1:14" x14ac:dyDescent="0.35">
      <c r="A271" t="s">
        <v>139</v>
      </c>
      <c r="B271" s="5">
        <f t="shared" si="13"/>
        <v>1.9968395340804608</v>
      </c>
      <c r="D271" s="5">
        <f>D20+D117+D124</f>
        <v>2.0530334055335344</v>
      </c>
      <c r="E271" s="5">
        <f t="shared" si="9"/>
        <v>5.6193871453073641E-2</v>
      </c>
      <c r="F271">
        <f t="shared" si="10"/>
        <v>5.6193871453073641E-2</v>
      </c>
      <c r="H271" s="5"/>
      <c r="J271" s="5"/>
      <c r="N271" s="3"/>
    </row>
    <row r="272" spans="1:14" x14ac:dyDescent="0.35">
      <c r="A272" t="s">
        <v>140</v>
      </c>
      <c r="B272" s="5">
        <f t="shared" si="13"/>
        <v>1.9968395340804608</v>
      </c>
      <c r="D272" s="5">
        <f>O$185+D123+D130</f>
        <v>2.0519586414440552</v>
      </c>
      <c r="E272" s="5">
        <f t="shared" si="9"/>
        <v>5.5119107363594377E-2</v>
      </c>
      <c r="F272">
        <f t="shared" si="10"/>
        <v>5.5119107363594377E-2</v>
      </c>
      <c r="H272" s="5"/>
      <c r="J272" s="5"/>
      <c r="N272" s="3"/>
    </row>
    <row r="273" spans="1:14" x14ac:dyDescent="0.35">
      <c r="A273" t="s">
        <v>107</v>
      </c>
      <c r="B273" s="5">
        <f t="shared" si="13"/>
        <v>1.9968395340804608</v>
      </c>
      <c r="D273" s="5">
        <f>O$185+O$197+D129</f>
        <v>2.0263823105268228</v>
      </c>
      <c r="E273" s="5">
        <f t="shared" si="9"/>
        <v>2.9542776446362051E-2</v>
      </c>
      <c r="F273">
        <f t="shared" si="10"/>
        <v>2.9542776446362051E-2</v>
      </c>
      <c r="H273" s="5"/>
      <c r="J273" s="5"/>
      <c r="N273" s="3"/>
    </row>
    <row r="274" spans="1:14" x14ac:dyDescent="0.35">
      <c r="A274" t="s">
        <v>108</v>
      </c>
      <c r="B274" s="5">
        <f t="shared" si="13"/>
        <v>1.9968395340804608</v>
      </c>
      <c r="D274" s="5">
        <f>O$185+O$196+D136</f>
        <v>2.0224158649976931</v>
      </c>
      <c r="E274" s="5">
        <f t="shared" si="9"/>
        <v>2.5576330917232326E-2</v>
      </c>
      <c r="F274">
        <f t="shared" si="10"/>
        <v>2.5576330917232326E-2</v>
      </c>
      <c r="J274" s="5"/>
      <c r="K274" s="5"/>
    </row>
    <row r="275" spans="1:14" x14ac:dyDescent="0.35">
      <c r="A275" t="s">
        <v>141</v>
      </c>
      <c r="B275" s="5">
        <f t="shared" si="13"/>
        <v>1.9968395340804608</v>
      </c>
      <c r="D275" s="5">
        <f>D24+D135+D142</f>
        <v>2.0530334055335344</v>
      </c>
      <c r="E275" s="5">
        <f t="shared" si="9"/>
        <v>5.6193871453073641E-2</v>
      </c>
      <c r="F275">
        <f t="shared" si="10"/>
        <v>5.6193871453073641E-2</v>
      </c>
      <c r="G275" s="5"/>
      <c r="H275" s="5"/>
      <c r="I275" s="5"/>
      <c r="J275" s="5"/>
      <c r="K275" s="5"/>
      <c r="N275" s="3"/>
    </row>
    <row r="276" spans="1:14" x14ac:dyDescent="0.35">
      <c r="A276" t="s">
        <v>142</v>
      </c>
      <c r="B276" s="5">
        <f t="shared" si="13"/>
        <v>1.9968395340804608</v>
      </c>
      <c r="D276" s="5">
        <f>O$185+D141+D148</f>
        <v>2.0519586414440552</v>
      </c>
      <c r="E276" s="5">
        <f t="shared" si="9"/>
        <v>5.5119107363594377E-2</v>
      </c>
      <c r="F276">
        <f t="shared" si="10"/>
        <v>5.5119107363594377E-2</v>
      </c>
      <c r="G276" s="5"/>
      <c r="H276" s="5"/>
      <c r="I276" s="5"/>
      <c r="J276" s="5"/>
      <c r="K276" s="5"/>
      <c r="N276" s="3"/>
    </row>
    <row r="277" spans="1:14" x14ac:dyDescent="0.35">
      <c r="A277" t="s">
        <v>109</v>
      </c>
      <c r="B277" s="5">
        <f t="shared" si="13"/>
        <v>1.9968395340804608</v>
      </c>
      <c r="D277" s="5">
        <f>O$185+O$197+D147</f>
        <v>2.0263823105268228</v>
      </c>
      <c r="E277" s="5">
        <f t="shared" si="9"/>
        <v>2.9542776446362051E-2</v>
      </c>
      <c r="F277">
        <f t="shared" si="10"/>
        <v>2.9542776446362051E-2</v>
      </c>
      <c r="G277" s="5">
        <f>AVERAGE(D254:D277)</f>
        <v>1.9937519361492984</v>
      </c>
      <c r="H277" s="5">
        <f>AVERAGE(E254:E274)</f>
        <v>-1.0236100267186243E-2</v>
      </c>
      <c r="I277" s="5">
        <f>O220</f>
        <v>1.9968395340804608</v>
      </c>
      <c r="J277" s="5"/>
      <c r="K277" s="5"/>
      <c r="N277" s="3"/>
    </row>
    <row r="278" spans="1:14" x14ac:dyDescent="0.35">
      <c r="A278" t="s">
        <v>110</v>
      </c>
      <c r="B278" s="5">
        <f t="shared" ref="B278:B301" si="14">O$221</f>
        <v>1.9772647491723192</v>
      </c>
      <c r="D278" s="5">
        <f>O$189+O$199+D47</f>
        <v>2.0072923361661412</v>
      </c>
      <c r="E278" s="5">
        <f t="shared" si="9"/>
        <v>3.002758699382202E-2</v>
      </c>
      <c r="F278">
        <f t="shared" si="10"/>
        <v>3.002758699382202E-2</v>
      </c>
      <c r="H278" s="5"/>
      <c r="J278" s="5"/>
    </row>
    <row r="279" spans="1:14" x14ac:dyDescent="0.35">
      <c r="A279" t="s">
        <v>143</v>
      </c>
      <c r="B279" s="5">
        <f t="shared" si="14"/>
        <v>1.9772647491723192</v>
      </c>
      <c r="D279" s="5">
        <f>O$189+D48+D53</f>
        <v>2.0351316045373276</v>
      </c>
      <c r="E279" s="5">
        <f t="shared" ref="E279:E301" si="15">D279-$B279</f>
        <v>5.7866855365008352E-2</v>
      </c>
      <c r="F279">
        <f t="shared" ref="F279:F301" si="16">ABS(E279)</f>
        <v>5.7866855365008352E-2</v>
      </c>
      <c r="H279" s="5"/>
      <c r="J279" s="5"/>
    </row>
    <row r="280" spans="1:14" x14ac:dyDescent="0.35">
      <c r="A280" t="s">
        <v>144</v>
      </c>
      <c r="B280" s="5">
        <f t="shared" si="14"/>
        <v>1.9772647491723192</v>
      </c>
      <c r="D280" s="5">
        <f>O$189+D54+D59</f>
        <v>1.8481692515352264</v>
      </c>
      <c r="E280" s="5">
        <f t="shared" si="15"/>
        <v>-0.12909549763709283</v>
      </c>
      <c r="F280">
        <f t="shared" si="16"/>
        <v>0.12909549763709283</v>
      </c>
      <c r="H280" s="5"/>
      <c r="J280" s="5"/>
    </row>
    <row r="281" spans="1:14" x14ac:dyDescent="0.35">
      <c r="A281" t="s">
        <v>111</v>
      </c>
      <c r="B281" s="5">
        <f t="shared" si="14"/>
        <v>1.9772647491723192</v>
      </c>
      <c r="D281" s="5">
        <f>O$189+O$198+D60</f>
        <v>1.8320181444502952</v>
      </c>
      <c r="E281" s="5">
        <f t="shared" si="15"/>
        <v>-0.145246604722024</v>
      </c>
      <c r="F281">
        <f t="shared" si="16"/>
        <v>0.145246604722024</v>
      </c>
      <c r="H281" s="5"/>
      <c r="J281" s="5"/>
    </row>
    <row r="282" spans="1:14" x14ac:dyDescent="0.35">
      <c r="A282" t="s">
        <v>112</v>
      </c>
      <c r="B282" s="5">
        <f t="shared" si="14"/>
        <v>1.9772647491723192</v>
      </c>
      <c r="D282" s="5">
        <f>O$189+O$199+D65</f>
        <v>2.0072923361661412</v>
      </c>
      <c r="E282" s="5">
        <f t="shared" si="15"/>
        <v>3.002758699382202E-2</v>
      </c>
      <c r="F282">
        <f t="shared" si="16"/>
        <v>3.002758699382202E-2</v>
      </c>
      <c r="H282" s="5"/>
      <c r="J282" s="5"/>
    </row>
    <row r="283" spans="1:14" x14ac:dyDescent="0.35">
      <c r="A283" t="s">
        <v>145</v>
      </c>
      <c r="B283" s="5">
        <f t="shared" si="14"/>
        <v>1.9772647491723192</v>
      </c>
      <c r="D283" s="5">
        <f>O$189+D66+D71</f>
        <v>2.0351316045373276</v>
      </c>
      <c r="E283" s="5">
        <f t="shared" si="15"/>
        <v>5.7866855365008352E-2</v>
      </c>
      <c r="F283">
        <f t="shared" si="16"/>
        <v>5.7866855365008352E-2</v>
      </c>
      <c r="J283" s="5"/>
      <c r="K283" s="5"/>
    </row>
    <row r="284" spans="1:14" x14ac:dyDescent="0.35">
      <c r="A284" t="s">
        <v>146</v>
      </c>
      <c r="B284" s="5">
        <f t="shared" si="14"/>
        <v>1.9772647491723192</v>
      </c>
      <c r="D284" s="5">
        <f>O$189+D72+D77</f>
        <v>1.8481692515352264</v>
      </c>
      <c r="E284" s="5">
        <f t="shared" si="15"/>
        <v>-0.12909549763709283</v>
      </c>
      <c r="F284">
        <f t="shared" si="16"/>
        <v>0.12909549763709283</v>
      </c>
      <c r="J284" s="5"/>
      <c r="K284" s="5"/>
      <c r="L284" s="5"/>
    </row>
    <row r="285" spans="1:14" x14ac:dyDescent="0.35">
      <c r="A285" t="s">
        <v>113</v>
      </c>
      <c r="B285" s="5">
        <f t="shared" si="14"/>
        <v>1.9772647491723192</v>
      </c>
      <c r="D285" s="5">
        <f>O$189+O$198+D78</f>
        <v>1.8320181444502952</v>
      </c>
      <c r="E285" s="5">
        <f t="shared" si="15"/>
        <v>-0.145246604722024</v>
      </c>
      <c r="F285">
        <f t="shared" si="16"/>
        <v>0.145246604722024</v>
      </c>
      <c r="J285" s="5"/>
    </row>
    <row r="286" spans="1:14" x14ac:dyDescent="0.35">
      <c r="A286" t="s">
        <v>114</v>
      </c>
      <c r="B286" s="5">
        <f t="shared" si="14"/>
        <v>1.9772647491723192</v>
      </c>
      <c r="D286" s="5">
        <f>O$189+O$199+D83</f>
        <v>2.0072923361661412</v>
      </c>
      <c r="E286" s="5">
        <f t="shared" si="15"/>
        <v>3.002758699382202E-2</v>
      </c>
      <c r="F286">
        <f t="shared" si="16"/>
        <v>3.002758699382202E-2</v>
      </c>
      <c r="J286" s="5"/>
    </row>
    <row r="287" spans="1:14" x14ac:dyDescent="0.35">
      <c r="A287" t="s">
        <v>147</v>
      </c>
      <c r="B287" s="5">
        <f t="shared" si="14"/>
        <v>1.9772647491723192</v>
      </c>
      <c r="D287" s="5">
        <f>O$189+D84+D89</f>
        <v>2.0351316045373276</v>
      </c>
      <c r="E287" s="5">
        <f t="shared" si="15"/>
        <v>5.7866855365008352E-2</v>
      </c>
      <c r="F287">
        <f t="shared" si="16"/>
        <v>5.7866855365008352E-2</v>
      </c>
      <c r="J287" s="5"/>
    </row>
    <row r="288" spans="1:14" x14ac:dyDescent="0.35">
      <c r="A288" t="s">
        <v>148</v>
      </c>
      <c r="B288" s="5">
        <f t="shared" si="14"/>
        <v>1.9772647491723192</v>
      </c>
      <c r="D288" s="5">
        <f>O$189+D90+D95</f>
        <v>2.0351316045373276</v>
      </c>
      <c r="E288" s="5">
        <f t="shared" si="15"/>
        <v>5.7866855365008352E-2</v>
      </c>
      <c r="F288">
        <f t="shared" si="16"/>
        <v>5.7866855365008352E-2</v>
      </c>
      <c r="J288" s="5"/>
    </row>
    <row r="289" spans="1:10" x14ac:dyDescent="0.35">
      <c r="A289" t="s">
        <v>115</v>
      </c>
      <c r="B289" s="5">
        <f t="shared" si="14"/>
        <v>1.9772647491723192</v>
      </c>
      <c r="D289" s="5">
        <f>O$189+O$198+D96</f>
        <v>2.0051040175435055</v>
      </c>
      <c r="E289" s="5">
        <f t="shared" si="15"/>
        <v>2.7839268371186332E-2</v>
      </c>
      <c r="F289">
        <f t="shared" si="16"/>
        <v>2.7839268371186332E-2</v>
      </c>
      <c r="J289" s="5"/>
    </row>
    <row r="290" spans="1:10" x14ac:dyDescent="0.35">
      <c r="A290" t="s">
        <v>116</v>
      </c>
      <c r="B290" s="5">
        <f t="shared" si="14"/>
        <v>1.9772647491723192</v>
      </c>
      <c r="D290" s="5">
        <f>O$189+O$199+D101</f>
        <v>1.8203299831640403</v>
      </c>
      <c r="E290" s="5">
        <f t="shared" si="15"/>
        <v>-0.15693476600827894</v>
      </c>
      <c r="F290">
        <f t="shared" si="16"/>
        <v>0.15693476600827894</v>
      </c>
      <c r="J290" s="5"/>
    </row>
    <row r="291" spans="1:10" x14ac:dyDescent="0.35">
      <c r="A291" t="s">
        <v>149</v>
      </c>
      <c r="B291" s="5">
        <f t="shared" si="14"/>
        <v>1.9772647491723192</v>
      </c>
      <c r="D291" s="5">
        <f>O$189+D102+D107</f>
        <v>1.862045731444117</v>
      </c>
      <c r="E291" s="5">
        <f t="shared" si="15"/>
        <v>-0.1152190177282022</v>
      </c>
      <c r="F291">
        <f t="shared" si="16"/>
        <v>0.1152190177282022</v>
      </c>
      <c r="J291" s="5"/>
    </row>
    <row r="292" spans="1:10" x14ac:dyDescent="0.35">
      <c r="A292" t="s">
        <v>150</v>
      </c>
      <c r="B292" s="5">
        <f t="shared" si="14"/>
        <v>1.9772647491723192</v>
      </c>
      <c r="D292" s="5">
        <f>O$189+D108+D113</f>
        <v>2.0351316045373276</v>
      </c>
      <c r="E292" s="5">
        <f t="shared" si="15"/>
        <v>5.7866855365008352E-2</v>
      </c>
      <c r="F292">
        <f t="shared" si="16"/>
        <v>5.7866855365008352E-2</v>
      </c>
      <c r="J292" s="5"/>
    </row>
    <row r="293" spans="1:10" x14ac:dyDescent="0.35">
      <c r="A293" t="s">
        <v>117</v>
      </c>
      <c r="B293" s="5">
        <f t="shared" si="14"/>
        <v>1.9772647491723192</v>
      </c>
      <c r="D293" s="5">
        <f>O$189+O$198+D114</f>
        <v>2.0051040175435055</v>
      </c>
      <c r="E293" s="5">
        <f t="shared" si="15"/>
        <v>2.7839268371186332E-2</v>
      </c>
      <c r="F293">
        <f t="shared" si="16"/>
        <v>2.7839268371186332E-2</v>
      </c>
      <c r="J293" s="5"/>
    </row>
    <row r="294" spans="1:10" x14ac:dyDescent="0.35">
      <c r="A294" t="s">
        <v>118</v>
      </c>
      <c r="B294" s="5">
        <f t="shared" si="14"/>
        <v>1.9772647491723192</v>
      </c>
      <c r="D294" s="5">
        <f>O$189+O$199+D119</f>
        <v>2.0072923361661412</v>
      </c>
      <c r="E294" s="5">
        <f t="shared" si="15"/>
        <v>3.002758699382202E-2</v>
      </c>
      <c r="F294">
        <f t="shared" si="16"/>
        <v>3.002758699382202E-2</v>
      </c>
      <c r="J294" s="5"/>
    </row>
    <row r="295" spans="1:10" x14ac:dyDescent="0.35">
      <c r="A295" t="s">
        <v>151</v>
      </c>
      <c r="B295" s="5">
        <f t="shared" si="14"/>
        <v>1.9772647491723192</v>
      </c>
      <c r="D295" s="5">
        <f>O$189+D120+D125</f>
        <v>2.0351316045373276</v>
      </c>
      <c r="E295" s="5">
        <f t="shared" si="15"/>
        <v>5.7866855365008352E-2</v>
      </c>
      <c r="F295">
        <f t="shared" si="16"/>
        <v>5.7866855365008352E-2</v>
      </c>
      <c r="J295" s="5"/>
    </row>
    <row r="296" spans="1:10" x14ac:dyDescent="0.35">
      <c r="A296" t="s">
        <v>152</v>
      </c>
      <c r="B296" s="5">
        <f t="shared" si="14"/>
        <v>1.9772647491723192</v>
      </c>
      <c r="D296" s="5">
        <f>O$189+D126+D131</f>
        <v>2.0351316045373276</v>
      </c>
      <c r="E296" s="5">
        <f t="shared" si="15"/>
        <v>5.7866855365008352E-2</v>
      </c>
      <c r="F296">
        <f t="shared" si="16"/>
        <v>5.7866855365008352E-2</v>
      </c>
      <c r="J296" s="5"/>
    </row>
    <row r="297" spans="1:10" x14ac:dyDescent="0.35">
      <c r="A297" t="s">
        <v>119</v>
      </c>
      <c r="B297" s="5">
        <f t="shared" si="14"/>
        <v>1.9772647491723192</v>
      </c>
      <c r="D297" s="5">
        <f>O$189+O$198+D132</f>
        <v>2.0051040175435055</v>
      </c>
      <c r="E297" s="5">
        <f t="shared" si="15"/>
        <v>2.7839268371186332E-2</v>
      </c>
      <c r="F297">
        <f t="shared" si="16"/>
        <v>2.7839268371186332E-2</v>
      </c>
      <c r="J297" s="5"/>
    </row>
    <row r="298" spans="1:10" x14ac:dyDescent="0.35">
      <c r="A298" t="s">
        <v>120</v>
      </c>
      <c r="B298" s="5">
        <f t="shared" si="14"/>
        <v>1.9772647491723192</v>
      </c>
      <c r="D298" s="5">
        <f>O$189+O$199+D137</f>
        <v>2.0072923361661412</v>
      </c>
      <c r="E298" s="5">
        <f t="shared" si="15"/>
        <v>3.002758699382202E-2</v>
      </c>
      <c r="F298">
        <f t="shared" si="16"/>
        <v>3.002758699382202E-2</v>
      </c>
      <c r="J298" s="5"/>
    </row>
    <row r="299" spans="1:10" x14ac:dyDescent="0.35">
      <c r="A299" t="s">
        <v>153</v>
      </c>
      <c r="B299" s="5">
        <f t="shared" si="14"/>
        <v>1.9772647491723192</v>
      </c>
      <c r="D299" s="5">
        <f>O$189+D138+D143</f>
        <v>2.0351316045373276</v>
      </c>
      <c r="E299" s="5">
        <f t="shared" si="15"/>
        <v>5.7866855365008352E-2</v>
      </c>
      <c r="F299">
        <f t="shared" si="16"/>
        <v>5.7866855365008352E-2</v>
      </c>
      <c r="J299" s="5"/>
    </row>
    <row r="300" spans="1:10" x14ac:dyDescent="0.35">
      <c r="A300" t="s">
        <v>154</v>
      </c>
      <c r="B300" s="5">
        <f t="shared" si="14"/>
        <v>1.9772647491723192</v>
      </c>
      <c r="D300" s="5">
        <f>O$189+D144+D149</f>
        <v>2.0351316045373276</v>
      </c>
      <c r="E300" s="5">
        <f t="shared" si="15"/>
        <v>5.7866855365008352E-2</v>
      </c>
      <c r="F300">
        <f t="shared" si="16"/>
        <v>5.7866855365008352E-2</v>
      </c>
      <c r="J300" s="5"/>
    </row>
    <row r="301" spans="1:10" x14ac:dyDescent="0.35">
      <c r="A301" t="s">
        <v>121</v>
      </c>
      <c r="B301" s="5">
        <f t="shared" si="14"/>
        <v>1.9772647491723192</v>
      </c>
      <c r="D301" s="5">
        <f>O$189+O$198+D150</f>
        <v>2.0051040175435055</v>
      </c>
      <c r="E301" s="5">
        <f t="shared" si="15"/>
        <v>2.7839268371186332E-2</v>
      </c>
      <c r="F301">
        <f t="shared" si="16"/>
        <v>2.7839268371186332E-2</v>
      </c>
      <c r="G301" s="5">
        <f>AVERAGE(D278:D301)</f>
        <v>1.9756588624341613</v>
      </c>
      <c r="H301" s="5">
        <f>AVERAGE(E278:E301)</f>
        <v>-1.6058867381576747E-3</v>
      </c>
      <c r="I301" s="5">
        <f>O221</f>
        <v>1.9772647491723192</v>
      </c>
      <c r="J301" s="5"/>
    </row>
    <row r="302" spans="1:10" x14ac:dyDescent="0.35">
      <c r="G302" s="5"/>
      <c r="H302" s="5">
        <f>SUM(H214:H301)</f>
        <v>-0.21282110502082691</v>
      </c>
      <c r="I302" s="5"/>
      <c r="J302" s="5"/>
    </row>
    <row r="303" spans="1:10" x14ac:dyDescent="0.35">
      <c r="H303" s="5">
        <f>_xlfn.STDEV.P(H214:H301)</f>
        <v>0.10779231611682596</v>
      </c>
      <c r="J303" s="5"/>
    </row>
    <row r="304" spans="1:10" x14ac:dyDescent="0.35">
      <c r="J304" s="5"/>
    </row>
    <row r="305" spans="10:10" x14ac:dyDescent="0.35">
      <c r="J305" s="5"/>
    </row>
    <row r="306" spans="10:10" x14ac:dyDescent="0.35">
      <c r="J306" s="5"/>
    </row>
    <row r="307" spans="10:10" x14ac:dyDescent="0.35">
      <c r="J307" s="5"/>
    </row>
    <row r="308" spans="10:10" x14ac:dyDescent="0.35">
      <c r="J308" s="5"/>
    </row>
    <row r="309" spans="10:10" x14ac:dyDescent="0.35">
      <c r="J309" s="5"/>
    </row>
    <row r="310" spans="10:10" x14ac:dyDescent="0.35">
      <c r="J310" s="5"/>
    </row>
    <row r="311" spans="10:10" x14ac:dyDescent="0.35">
      <c r="J311" s="5"/>
    </row>
    <row r="312" spans="10:10" x14ac:dyDescent="0.35">
      <c r="J312" s="5"/>
    </row>
  </sheetData>
  <conditionalFormatting sqref="E188:E301 H214:H223 J214:J283 H225:H250 H252:H273 H275:H282 H301">
    <cfRule type="cellIs" dxfId="27" priority="9" operator="lessThan">
      <formula>-0.02</formula>
    </cfRule>
    <cfRule type="cellIs" dxfId="26" priority="10" operator="greaterThan">
      <formula>0.02</formula>
    </cfRule>
  </conditionalFormatting>
  <conditionalFormatting sqref="H187">
    <cfRule type="cellIs" dxfId="25" priority="3" operator="lessThan">
      <formula>-0.02</formula>
    </cfRule>
    <cfRule type="cellIs" dxfId="24" priority="4" operator="greaterThan">
      <formula>0.02</formula>
    </cfRule>
  </conditionalFormatting>
  <conditionalFormatting sqref="H190">
    <cfRule type="cellIs" dxfId="23" priority="1" operator="lessThan">
      <formula>-0.02</formula>
    </cfRule>
    <cfRule type="cellIs" dxfId="22" priority="2" operator="greaterThan">
      <formula>0.02</formula>
    </cfRule>
  </conditionalFormatting>
  <conditionalFormatting sqref="H208:H212">
    <cfRule type="cellIs" dxfId="21" priority="5" operator="lessThan">
      <formula>-0.02</formula>
    </cfRule>
    <cfRule type="cellIs" dxfId="20" priority="6" operator="greaterThan">
      <formula>0.02</formula>
    </cfRule>
  </conditionalFormatting>
  <conditionalFormatting sqref="J285:J312">
    <cfRule type="cellIs" dxfId="19" priority="7" operator="lessThan">
      <formula>-0.02</formula>
    </cfRule>
    <cfRule type="cellIs" dxfId="18" priority="8" operator="greaterThan">
      <formula>0.02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729D5-E9FF-4534-89C6-BE20986A19B0}">
  <dimension ref="A1:R211"/>
  <sheetViews>
    <sheetView topLeftCell="A161" workbookViewId="0">
      <selection activeCell="H174" sqref="H174:I182"/>
    </sheetView>
  </sheetViews>
  <sheetFormatPr defaultRowHeight="14.5" x14ac:dyDescent="0.35"/>
  <sheetData>
    <row r="1" spans="1:18" x14ac:dyDescent="0.35">
      <c r="J1" t="s">
        <v>35</v>
      </c>
      <c r="N1" t="s">
        <v>27</v>
      </c>
      <c r="R1" t="s">
        <v>44</v>
      </c>
    </row>
    <row r="2" spans="1:18" x14ac:dyDescent="0.35">
      <c r="A2" s="22" t="s">
        <v>0</v>
      </c>
      <c r="B2" s="22" t="s">
        <v>11</v>
      </c>
      <c r="C2" t="str">
        <f>'Forshammar-uvit'!C1</f>
        <v>Si</v>
      </c>
      <c r="D2" s="23">
        <f>'Forshammar-uvit'!D1</f>
        <v>0.99371547866099941</v>
      </c>
      <c r="F2">
        <f>IF(C2="Si",J2,(IF(C2="Al",N2,R2)))</f>
        <v>1.6264523929557473</v>
      </c>
      <c r="H2" s="1">
        <v>0.38900000000000001</v>
      </c>
      <c r="I2" s="1">
        <v>1.6240000000000001</v>
      </c>
      <c r="J2" s="2">
        <f>I2-(H2*LN(D2))</f>
        <v>1.6264523929557473</v>
      </c>
      <c r="L2" s="2">
        <v>0.39</v>
      </c>
      <c r="M2" s="2">
        <v>1.6339999999999999</v>
      </c>
      <c r="N2" s="2">
        <f>M2-(L2*LN(D2))</f>
        <v>1.6364586973078186</v>
      </c>
      <c r="P2" s="1">
        <v>0.35699999999999998</v>
      </c>
      <c r="Q2" s="1">
        <v>1.3720000000000001</v>
      </c>
      <c r="R2" s="2">
        <f>Q2-(P2*LN(D2))</f>
        <v>1.3742506536894648</v>
      </c>
    </row>
    <row r="3" spans="1:18" x14ac:dyDescent="0.35">
      <c r="A3" s="22" t="s">
        <v>0</v>
      </c>
      <c r="B3" s="22" t="s">
        <v>12</v>
      </c>
      <c r="D3" s="23">
        <f>'Forshammar-uvit'!D2</f>
        <v>0.95470329941597765</v>
      </c>
      <c r="F3">
        <f>IF(C2="Si",J3,(IF(C3="Al",N3,R3)))</f>
        <v>1.6420319658569154</v>
      </c>
      <c r="H3" s="1">
        <v>0.38900000000000001</v>
      </c>
      <c r="I3" s="1">
        <v>1.6240000000000001</v>
      </c>
      <c r="J3" s="2">
        <f t="shared" ref="J3:J25" si="0">I3-(H3*LN(D3))</f>
        <v>1.6420319658569154</v>
      </c>
      <c r="L3" s="2">
        <v>0.39</v>
      </c>
      <c r="M3" s="2">
        <v>1.6339999999999999</v>
      </c>
      <c r="N3" s="2">
        <f t="shared" ref="N3:N25" si="1">M3-(L3*LN(D3))</f>
        <v>1.6520783205249276</v>
      </c>
      <c r="P3" s="1">
        <v>0.35699999999999998</v>
      </c>
      <c r="Q3" s="1">
        <v>1.3720000000000001</v>
      </c>
      <c r="R3" s="2">
        <f t="shared" ref="R3:R25" si="2">Q3-(P3*LN(D3))</f>
        <v>1.388548616480511</v>
      </c>
    </row>
    <row r="4" spans="1:18" x14ac:dyDescent="0.35">
      <c r="A4" s="22" t="s">
        <v>0</v>
      </c>
      <c r="B4" s="22" t="s">
        <v>13</v>
      </c>
      <c r="D4" s="23">
        <f>'Forshammar-uvit'!D3</f>
        <v>1.0459916814346699</v>
      </c>
      <c r="F4">
        <f>IF(C2="Si",J4,(IF(C4="Al",N4,R4)))</f>
        <v>1.6065084543928752</v>
      </c>
      <c r="H4" s="1">
        <v>0.38900000000000001</v>
      </c>
      <c r="I4" s="1">
        <v>1.6240000000000001</v>
      </c>
      <c r="J4" s="2">
        <f t="shared" si="0"/>
        <v>1.6065084543928752</v>
      </c>
      <c r="L4" s="2">
        <v>0.39</v>
      </c>
      <c r="M4" s="2">
        <v>1.6339999999999999</v>
      </c>
      <c r="N4" s="2">
        <f t="shared" si="1"/>
        <v>1.6164634889800031</v>
      </c>
      <c r="P4" s="1">
        <v>0.35699999999999998</v>
      </c>
      <c r="Q4" s="1">
        <v>1.3720000000000001</v>
      </c>
      <c r="R4" s="2">
        <f t="shared" si="2"/>
        <v>1.3559473476047723</v>
      </c>
    </row>
    <row r="5" spans="1:18" x14ac:dyDescent="0.35">
      <c r="A5" s="22" t="s">
        <v>0</v>
      </c>
      <c r="B5" s="22" t="s">
        <v>14</v>
      </c>
      <c r="D5" s="23">
        <f>'Forshammar-uvit'!D4</f>
        <v>1.0457455511595801</v>
      </c>
      <c r="F5">
        <f>IF(C2="Si",J5,(IF(C5="Al",N5,R5)))</f>
        <v>1.6066</v>
      </c>
      <c r="H5" s="1">
        <v>0.38900000000000001</v>
      </c>
      <c r="I5" s="1">
        <v>1.6240000000000001</v>
      </c>
      <c r="J5" s="2">
        <f t="shared" si="0"/>
        <v>1.6066</v>
      </c>
      <c r="L5" s="2">
        <v>0.39</v>
      </c>
      <c r="M5" s="2">
        <v>1.6339999999999999</v>
      </c>
      <c r="N5" s="2">
        <f t="shared" si="1"/>
        <v>1.6165552699228789</v>
      </c>
      <c r="P5" s="1">
        <v>0.35699999999999998</v>
      </c>
      <c r="Q5" s="1">
        <v>1.3720000000000001</v>
      </c>
      <c r="R5" s="2">
        <f t="shared" si="2"/>
        <v>1.3560313624678664</v>
      </c>
    </row>
    <row r="6" spans="1:18" x14ac:dyDescent="0.35">
      <c r="A6" s="22" t="s">
        <v>1</v>
      </c>
      <c r="B6" s="22" t="s">
        <v>11</v>
      </c>
      <c r="C6" t="str">
        <f>'Forshammar-uvit'!C5</f>
        <v>Si</v>
      </c>
      <c r="D6" s="23">
        <f>'Forshammar-uvit'!D5</f>
        <v>0.99371547866099941</v>
      </c>
      <c r="F6">
        <f>IF(C$6="Si",J6,(IF(C6="Al",N6,R6)))</f>
        <v>1.6264523929557473</v>
      </c>
      <c r="H6" s="1">
        <v>0.38900000000000001</v>
      </c>
      <c r="I6" s="1">
        <v>1.6240000000000001</v>
      </c>
      <c r="J6" s="2">
        <f t="shared" si="0"/>
        <v>1.6264523929557473</v>
      </c>
      <c r="L6" s="2">
        <v>0.39</v>
      </c>
      <c r="M6" s="2">
        <v>1.6339999999999999</v>
      </c>
      <c r="N6" s="2">
        <f t="shared" si="1"/>
        <v>1.6364586973078186</v>
      </c>
      <c r="P6" s="1">
        <v>0.35699999999999998</v>
      </c>
      <c r="Q6" s="1">
        <v>1.3720000000000001</v>
      </c>
      <c r="R6" s="2">
        <f t="shared" si="2"/>
        <v>1.3742506536894648</v>
      </c>
    </row>
    <row r="7" spans="1:18" x14ac:dyDescent="0.35">
      <c r="A7" s="22" t="s">
        <v>1</v>
      </c>
      <c r="B7" s="22" t="s">
        <v>12</v>
      </c>
      <c r="D7" s="23">
        <f>'Forshammar-uvit'!D6</f>
        <v>0.95470329941597765</v>
      </c>
      <c r="F7">
        <f>IF(C$6="Si",J7,(IF(C7="Al",N7,R7)))</f>
        <v>1.6420319658569154</v>
      </c>
      <c r="H7" s="1">
        <v>0.38900000000000001</v>
      </c>
      <c r="I7" s="1">
        <v>1.6240000000000001</v>
      </c>
      <c r="J7" s="2">
        <f t="shared" si="0"/>
        <v>1.6420319658569154</v>
      </c>
      <c r="L7" s="2">
        <v>0.39</v>
      </c>
      <c r="M7" s="2">
        <v>1.6339999999999999</v>
      </c>
      <c r="N7" s="2">
        <f t="shared" si="1"/>
        <v>1.6520783205249276</v>
      </c>
      <c r="P7" s="1">
        <v>0.35699999999999998</v>
      </c>
      <c r="Q7" s="1">
        <v>1.3720000000000001</v>
      </c>
      <c r="R7" s="2">
        <f t="shared" si="2"/>
        <v>1.388548616480511</v>
      </c>
    </row>
    <row r="8" spans="1:18" x14ac:dyDescent="0.35">
      <c r="A8" s="22" t="s">
        <v>1</v>
      </c>
      <c r="B8" s="22" t="s">
        <v>13</v>
      </c>
      <c r="D8" s="23">
        <f>'Forshammar-uvit'!D7</f>
        <v>1.0459916814346699</v>
      </c>
      <c r="F8">
        <f>IF(C$6="Si",J8,(IF(C8="Al",N8,R8)))</f>
        <v>1.6065084543928752</v>
      </c>
      <c r="H8" s="1">
        <v>0.38900000000000001</v>
      </c>
      <c r="I8" s="1">
        <v>1.6240000000000001</v>
      </c>
      <c r="J8" s="2">
        <f t="shared" si="0"/>
        <v>1.6065084543928752</v>
      </c>
      <c r="L8" s="2">
        <v>0.39</v>
      </c>
      <c r="M8" s="2">
        <v>1.6339999999999999</v>
      </c>
      <c r="N8" s="2">
        <f t="shared" si="1"/>
        <v>1.6164634889800031</v>
      </c>
      <c r="P8" s="1">
        <v>0.35699999999999998</v>
      </c>
      <c r="Q8" s="1">
        <v>1.3720000000000001</v>
      </c>
      <c r="R8" s="2">
        <f t="shared" si="2"/>
        <v>1.3559473476047723</v>
      </c>
    </row>
    <row r="9" spans="1:18" x14ac:dyDescent="0.35">
      <c r="A9" s="22" t="s">
        <v>1</v>
      </c>
      <c r="B9" s="22" t="s">
        <v>14</v>
      </c>
      <c r="D9" s="23">
        <f>'Forshammar-uvit'!D8</f>
        <v>1.0457455511595801</v>
      </c>
      <c r="F9">
        <f>IF(C$6="Si",J9,(IF(C9="Al",N9,R9)))</f>
        <v>1.6066</v>
      </c>
      <c r="H9" s="1">
        <v>0.38900000000000001</v>
      </c>
      <c r="I9" s="1">
        <v>1.6240000000000001</v>
      </c>
      <c r="J9" s="2">
        <f t="shared" si="0"/>
        <v>1.6066</v>
      </c>
      <c r="L9" s="2">
        <v>0.39</v>
      </c>
      <c r="M9" s="2">
        <v>1.6339999999999999</v>
      </c>
      <c r="N9" s="2">
        <f t="shared" si="1"/>
        <v>1.6165552699228789</v>
      </c>
      <c r="P9" s="1">
        <v>0.35699999999999998</v>
      </c>
      <c r="Q9" s="1">
        <v>1.3720000000000001</v>
      </c>
      <c r="R9" s="2">
        <f t="shared" si="2"/>
        <v>1.3560313624678664</v>
      </c>
    </row>
    <row r="10" spans="1:18" x14ac:dyDescent="0.35">
      <c r="A10" s="22" t="s">
        <v>2</v>
      </c>
      <c r="B10" s="22" t="s">
        <v>11</v>
      </c>
      <c r="C10" t="str">
        <f>'Forshammar-uvit'!C9</f>
        <v>Si</v>
      </c>
      <c r="D10" s="23">
        <f>'Forshammar-uvit'!D9</f>
        <v>0.99371547866099941</v>
      </c>
      <c r="F10">
        <f>IF(C$10="Si",J10,(IF(C10="Al",N10,R10)))</f>
        <v>1.6264523929557473</v>
      </c>
      <c r="H10" s="1">
        <v>0.38900000000000001</v>
      </c>
      <c r="I10" s="1">
        <v>1.6240000000000001</v>
      </c>
      <c r="J10" s="2">
        <f t="shared" si="0"/>
        <v>1.6264523929557473</v>
      </c>
      <c r="L10" s="2">
        <v>0.39</v>
      </c>
      <c r="M10" s="2">
        <v>1.6339999999999999</v>
      </c>
      <c r="N10" s="2">
        <f t="shared" si="1"/>
        <v>1.6364586973078186</v>
      </c>
      <c r="P10" s="1">
        <v>0.35699999999999998</v>
      </c>
      <c r="Q10" s="1">
        <v>1.3720000000000001</v>
      </c>
      <c r="R10" s="2">
        <f t="shared" si="2"/>
        <v>1.3742506536894648</v>
      </c>
    </row>
    <row r="11" spans="1:18" x14ac:dyDescent="0.35">
      <c r="A11" s="22" t="s">
        <v>2</v>
      </c>
      <c r="B11" s="22" t="s">
        <v>12</v>
      </c>
      <c r="D11" s="23">
        <f>'Forshammar-uvit'!D10</f>
        <v>0.95470329941597765</v>
      </c>
      <c r="F11">
        <f>IF(C$10="Si",J11,(IF(C11="Al",N11,R11)))</f>
        <v>1.6420319658569154</v>
      </c>
      <c r="H11" s="1">
        <v>0.38900000000000001</v>
      </c>
      <c r="I11" s="1">
        <v>1.6240000000000001</v>
      </c>
      <c r="J11" s="2">
        <f t="shared" si="0"/>
        <v>1.6420319658569154</v>
      </c>
      <c r="L11" s="2">
        <v>0.39</v>
      </c>
      <c r="M11" s="2">
        <v>1.6339999999999999</v>
      </c>
      <c r="N11" s="2">
        <f t="shared" si="1"/>
        <v>1.6520783205249276</v>
      </c>
      <c r="P11" s="1">
        <v>0.35699999999999998</v>
      </c>
      <c r="Q11" s="1">
        <v>1.3720000000000001</v>
      </c>
      <c r="R11" s="2">
        <f t="shared" si="2"/>
        <v>1.388548616480511</v>
      </c>
    </row>
    <row r="12" spans="1:18" x14ac:dyDescent="0.35">
      <c r="A12" s="22" t="s">
        <v>2</v>
      </c>
      <c r="B12" s="22" t="s">
        <v>13</v>
      </c>
      <c r="D12" s="23">
        <f>'Forshammar-uvit'!D11</f>
        <v>1.0459916814346699</v>
      </c>
      <c r="F12">
        <f>IF(C$10="Si",J12,(IF(C12="Al",N12,R12)))</f>
        <v>1.6065084543928752</v>
      </c>
      <c r="H12" s="1">
        <v>0.38900000000000001</v>
      </c>
      <c r="I12" s="1">
        <v>1.6240000000000001</v>
      </c>
      <c r="J12" s="2">
        <f t="shared" si="0"/>
        <v>1.6065084543928752</v>
      </c>
      <c r="L12" s="2">
        <v>0.39</v>
      </c>
      <c r="M12" s="2">
        <v>1.6339999999999999</v>
      </c>
      <c r="N12" s="2">
        <f t="shared" si="1"/>
        <v>1.6164634889800031</v>
      </c>
      <c r="P12" s="1">
        <v>0.35699999999999998</v>
      </c>
      <c r="Q12" s="1">
        <v>1.3720000000000001</v>
      </c>
      <c r="R12" s="2">
        <f t="shared" si="2"/>
        <v>1.3559473476047723</v>
      </c>
    </row>
    <row r="13" spans="1:18" x14ac:dyDescent="0.35">
      <c r="A13" s="22" t="s">
        <v>2</v>
      </c>
      <c r="B13" s="22" t="s">
        <v>14</v>
      </c>
      <c r="D13" s="23">
        <f>'Forshammar-uvit'!D12</f>
        <v>1.0457455511595801</v>
      </c>
      <c r="F13">
        <f>IF(C$10="Si",J13,(IF(C13="Al",N13,R13)))</f>
        <v>1.6066</v>
      </c>
      <c r="H13" s="1">
        <v>0.38900000000000001</v>
      </c>
      <c r="I13" s="1">
        <v>1.6240000000000001</v>
      </c>
      <c r="J13" s="2">
        <f t="shared" si="0"/>
        <v>1.6066</v>
      </c>
      <c r="L13" s="2">
        <v>0.39</v>
      </c>
      <c r="M13" s="2">
        <v>1.6339999999999999</v>
      </c>
      <c r="N13" s="2">
        <f t="shared" si="1"/>
        <v>1.6165552699228789</v>
      </c>
      <c r="P13" s="1">
        <v>0.35699999999999998</v>
      </c>
      <c r="Q13" s="1">
        <v>1.3720000000000001</v>
      </c>
      <c r="R13" s="2">
        <f t="shared" si="2"/>
        <v>1.3560313624678664</v>
      </c>
    </row>
    <row r="14" spans="1:18" x14ac:dyDescent="0.35">
      <c r="A14" s="22" t="s">
        <v>3</v>
      </c>
      <c r="B14" s="22" t="s">
        <v>11</v>
      </c>
      <c r="C14" t="str">
        <f>'Forshammar-uvit'!C13</f>
        <v>Si</v>
      </c>
      <c r="D14" s="23">
        <f>'Forshammar-uvit'!D13</f>
        <v>0.99371547866099941</v>
      </c>
      <c r="F14">
        <f>IF(C$14="Si",J14,(IF(C14="Al",N14,R14)))</f>
        <v>1.6264523929557473</v>
      </c>
      <c r="H14" s="1">
        <v>0.38900000000000001</v>
      </c>
      <c r="I14" s="1">
        <v>1.6240000000000001</v>
      </c>
      <c r="J14" s="2">
        <f t="shared" si="0"/>
        <v>1.6264523929557473</v>
      </c>
      <c r="L14" s="2">
        <v>0.39</v>
      </c>
      <c r="M14" s="2">
        <v>1.6339999999999999</v>
      </c>
      <c r="N14" s="2">
        <f t="shared" si="1"/>
        <v>1.6364586973078186</v>
      </c>
      <c r="P14" s="1">
        <v>0.35699999999999998</v>
      </c>
      <c r="Q14" s="1">
        <v>1.3720000000000001</v>
      </c>
      <c r="R14" s="2">
        <f t="shared" si="2"/>
        <v>1.3742506536894648</v>
      </c>
    </row>
    <row r="15" spans="1:18" x14ac:dyDescent="0.35">
      <c r="A15" s="22" t="s">
        <v>3</v>
      </c>
      <c r="B15" s="22" t="s">
        <v>12</v>
      </c>
      <c r="D15" s="23">
        <f>'Forshammar-uvit'!D14</f>
        <v>0.95470329941597765</v>
      </c>
      <c r="F15">
        <f>IF(C$14="Si",J15,(IF(C15="Al",N15,R15)))</f>
        <v>1.6420319658569154</v>
      </c>
      <c r="H15" s="1">
        <v>0.38900000000000001</v>
      </c>
      <c r="I15" s="1">
        <v>1.6240000000000001</v>
      </c>
      <c r="J15" s="2">
        <f t="shared" si="0"/>
        <v>1.6420319658569154</v>
      </c>
      <c r="L15" s="2">
        <v>0.39</v>
      </c>
      <c r="M15" s="2">
        <v>1.6339999999999999</v>
      </c>
      <c r="N15" s="2">
        <f t="shared" si="1"/>
        <v>1.6520783205249276</v>
      </c>
      <c r="P15" s="1">
        <v>0.35699999999999998</v>
      </c>
      <c r="Q15" s="1">
        <v>1.3720000000000001</v>
      </c>
      <c r="R15" s="2">
        <f t="shared" si="2"/>
        <v>1.388548616480511</v>
      </c>
    </row>
    <row r="16" spans="1:18" x14ac:dyDescent="0.35">
      <c r="A16" s="22" t="s">
        <v>3</v>
      </c>
      <c r="B16" s="22" t="s">
        <v>13</v>
      </c>
      <c r="D16" s="23">
        <f>'Forshammar-uvit'!D15</f>
        <v>1.0459916814346699</v>
      </c>
      <c r="F16">
        <f>IF(C$14="Si",J16,(IF(C16="Al",N16,R16)))</f>
        <v>1.6065084543928752</v>
      </c>
      <c r="H16" s="1">
        <v>0.38900000000000001</v>
      </c>
      <c r="I16" s="1">
        <v>1.6240000000000001</v>
      </c>
      <c r="J16" s="2">
        <f t="shared" si="0"/>
        <v>1.6065084543928752</v>
      </c>
      <c r="L16" s="2">
        <v>0.39</v>
      </c>
      <c r="M16" s="2">
        <v>1.6339999999999999</v>
      </c>
      <c r="N16" s="2">
        <f t="shared" si="1"/>
        <v>1.6164634889800031</v>
      </c>
      <c r="P16" s="1">
        <v>0.35699999999999998</v>
      </c>
      <c r="Q16" s="1">
        <v>1.3720000000000001</v>
      </c>
      <c r="R16" s="2">
        <f t="shared" si="2"/>
        <v>1.3559473476047723</v>
      </c>
    </row>
    <row r="17" spans="1:18" x14ac:dyDescent="0.35">
      <c r="A17" s="22" t="s">
        <v>3</v>
      </c>
      <c r="B17" s="22" t="s">
        <v>14</v>
      </c>
      <c r="D17" s="23">
        <f>'Forshammar-uvit'!D16</f>
        <v>1.0457455511595801</v>
      </c>
      <c r="F17">
        <f>IF(C$14="Si",J17,(IF(C17="Al",N17,R17)))</f>
        <v>1.6066</v>
      </c>
      <c r="H17" s="1">
        <v>0.38900000000000001</v>
      </c>
      <c r="I17" s="1">
        <v>1.6240000000000001</v>
      </c>
      <c r="J17" s="2">
        <f t="shared" si="0"/>
        <v>1.6066</v>
      </c>
      <c r="L17" s="2">
        <v>0.39</v>
      </c>
      <c r="M17" s="2">
        <v>1.6339999999999999</v>
      </c>
      <c r="N17" s="2">
        <f t="shared" si="1"/>
        <v>1.6165552699228789</v>
      </c>
      <c r="P17" s="1">
        <v>0.35699999999999998</v>
      </c>
      <c r="Q17" s="1">
        <v>1.3720000000000001</v>
      </c>
      <c r="R17" s="2">
        <f t="shared" si="2"/>
        <v>1.3560313624678664</v>
      </c>
    </row>
    <row r="18" spans="1:18" x14ac:dyDescent="0.35">
      <c r="A18" s="22" t="s">
        <v>4</v>
      </c>
      <c r="B18" s="22" t="s">
        <v>11</v>
      </c>
      <c r="C18" t="str">
        <f>'Forshammar-uvit'!C17</f>
        <v>Si</v>
      </c>
      <c r="D18" s="23">
        <f>'Forshammar-uvit'!D17</f>
        <v>0.99371547866099941</v>
      </c>
      <c r="F18">
        <f>IF(C$18="Si",J18,(IF(C18="Al",N18,R18)))</f>
        <v>1.6264523929557473</v>
      </c>
      <c r="H18" s="1">
        <v>0.38900000000000001</v>
      </c>
      <c r="I18" s="1">
        <v>1.6240000000000001</v>
      </c>
      <c r="J18" s="2">
        <f t="shared" si="0"/>
        <v>1.6264523929557473</v>
      </c>
      <c r="L18" s="2">
        <v>0.39</v>
      </c>
      <c r="M18" s="2">
        <v>1.6339999999999999</v>
      </c>
      <c r="N18" s="2">
        <f t="shared" si="1"/>
        <v>1.6364586973078186</v>
      </c>
      <c r="P18" s="1">
        <v>0.35699999999999998</v>
      </c>
      <c r="Q18" s="1">
        <v>1.3720000000000001</v>
      </c>
      <c r="R18" s="2">
        <f t="shared" si="2"/>
        <v>1.3742506536894648</v>
      </c>
    </row>
    <row r="19" spans="1:18" x14ac:dyDescent="0.35">
      <c r="A19" s="22" t="s">
        <v>4</v>
      </c>
      <c r="B19" s="22" t="s">
        <v>12</v>
      </c>
      <c r="D19" s="23">
        <f>'Forshammar-uvit'!D18</f>
        <v>0.95470329941597765</v>
      </c>
      <c r="F19">
        <f>IF(C$18="Si",J19,(IF(C19="Al",N19,R19)))</f>
        <v>1.6420319658569154</v>
      </c>
      <c r="H19" s="1">
        <v>0.38900000000000001</v>
      </c>
      <c r="I19" s="1">
        <v>1.6240000000000001</v>
      </c>
      <c r="J19" s="2">
        <f t="shared" si="0"/>
        <v>1.6420319658569154</v>
      </c>
      <c r="L19" s="2">
        <v>0.39</v>
      </c>
      <c r="M19" s="2">
        <v>1.6339999999999999</v>
      </c>
      <c r="N19" s="2">
        <f t="shared" si="1"/>
        <v>1.6520783205249276</v>
      </c>
      <c r="P19" s="1">
        <v>0.35699999999999998</v>
      </c>
      <c r="Q19" s="1">
        <v>1.3720000000000001</v>
      </c>
      <c r="R19" s="2">
        <f t="shared" si="2"/>
        <v>1.388548616480511</v>
      </c>
    </row>
    <row r="20" spans="1:18" x14ac:dyDescent="0.35">
      <c r="A20" s="22" t="s">
        <v>4</v>
      </c>
      <c r="B20" s="22" t="s">
        <v>13</v>
      </c>
      <c r="D20" s="23">
        <f>'Forshammar-uvit'!D19</f>
        <v>1.0459916814346699</v>
      </c>
      <c r="F20">
        <f>IF(C$18="Si",J20,(IF(C20="Al",N20,R20)))</f>
        <v>1.6065084543928752</v>
      </c>
      <c r="H20" s="1">
        <v>0.38900000000000001</v>
      </c>
      <c r="I20" s="1">
        <v>1.6240000000000001</v>
      </c>
      <c r="J20" s="2">
        <f t="shared" si="0"/>
        <v>1.6065084543928752</v>
      </c>
      <c r="L20" s="2">
        <v>0.39</v>
      </c>
      <c r="M20" s="2">
        <v>1.6339999999999999</v>
      </c>
      <c r="N20" s="2">
        <f t="shared" si="1"/>
        <v>1.6164634889800031</v>
      </c>
      <c r="P20" s="1">
        <v>0.35699999999999998</v>
      </c>
      <c r="Q20" s="1">
        <v>1.3720000000000001</v>
      </c>
      <c r="R20" s="2">
        <f t="shared" si="2"/>
        <v>1.3559473476047723</v>
      </c>
    </row>
    <row r="21" spans="1:18" x14ac:dyDescent="0.35">
      <c r="A21" s="22" t="s">
        <v>4</v>
      </c>
      <c r="B21" s="22" t="s">
        <v>14</v>
      </c>
      <c r="D21" s="23">
        <f>'Forshammar-uvit'!D20</f>
        <v>1.0457455511595801</v>
      </c>
      <c r="F21">
        <f>IF(C$18="Si",J21,(IF(C21="Al",N21,R21)))</f>
        <v>1.6066</v>
      </c>
      <c r="H21" s="1">
        <v>0.38900000000000001</v>
      </c>
      <c r="I21" s="1">
        <v>1.6240000000000001</v>
      </c>
      <c r="J21" s="2">
        <f t="shared" si="0"/>
        <v>1.6066</v>
      </c>
      <c r="L21" s="2">
        <v>0.39</v>
      </c>
      <c r="M21" s="2">
        <v>1.6339999999999999</v>
      </c>
      <c r="N21" s="2">
        <f t="shared" si="1"/>
        <v>1.6165552699228789</v>
      </c>
      <c r="P21" s="1">
        <v>0.35699999999999998</v>
      </c>
      <c r="Q21" s="1">
        <v>1.3720000000000001</v>
      </c>
      <c r="R21" s="2">
        <f t="shared" si="2"/>
        <v>1.3560313624678664</v>
      </c>
    </row>
    <row r="22" spans="1:18" x14ac:dyDescent="0.35">
      <c r="A22" s="22" t="s">
        <v>5</v>
      </c>
      <c r="B22" s="22" t="s">
        <v>11</v>
      </c>
      <c r="C22" t="str">
        <f>'Forshammar-uvit'!C21</f>
        <v>Si</v>
      </c>
      <c r="D22" s="23">
        <f>'Forshammar-uvit'!D21</f>
        <v>0.99371547866099941</v>
      </c>
      <c r="F22">
        <f>IF(C$22="Si",J22,(IF(C22="Al",N22,R22)))</f>
        <v>1.6264523929557473</v>
      </c>
      <c r="H22" s="1">
        <v>0.38900000000000001</v>
      </c>
      <c r="I22" s="1">
        <v>1.6240000000000001</v>
      </c>
      <c r="J22" s="2">
        <f t="shared" si="0"/>
        <v>1.6264523929557473</v>
      </c>
      <c r="L22" s="2">
        <v>0.39</v>
      </c>
      <c r="M22" s="2">
        <v>1.6339999999999999</v>
      </c>
      <c r="N22" s="2">
        <f t="shared" si="1"/>
        <v>1.6364586973078186</v>
      </c>
      <c r="P22" s="1">
        <v>0.35699999999999998</v>
      </c>
      <c r="Q22" s="1">
        <v>1.3720000000000001</v>
      </c>
      <c r="R22" s="2">
        <f t="shared" si="2"/>
        <v>1.3742506536894648</v>
      </c>
    </row>
    <row r="23" spans="1:18" x14ac:dyDescent="0.35">
      <c r="A23" s="22" t="s">
        <v>5</v>
      </c>
      <c r="B23" s="22" t="s">
        <v>12</v>
      </c>
      <c r="D23" s="23">
        <f>'Forshammar-uvit'!D22</f>
        <v>0.95470329941597765</v>
      </c>
      <c r="F23">
        <f>IF(C$22="Si",J23,(IF(C23="Al",N23,R23)))</f>
        <v>1.6420319658569154</v>
      </c>
      <c r="H23" s="1">
        <v>0.38900000000000001</v>
      </c>
      <c r="I23" s="1">
        <v>1.6240000000000001</v>
      </c>
      <c r="J23" s="2">
        <f t="shared" si="0"/>
        <v>1.6420319658569154</v>
      </c>
      <c r="L23" s="2">
        <v>0.39</v>
      </c>
      <c r="M23" s="2">
        <v>1.6339999999999999</v>
      </c>
      <c r="N23" s="2">
        <f t="shared" si="1"/>
        <v>1.6520783205249276</v>
      </c>
      <c r="P23" s="1">
        <v>0.35699999999999998</v>
      </c>
      <c r="Q23" s="1">
        <v>1.3720000000000001</v>
      </c>
      <c r="R23" s="2">
        <f t="shared" si="2"/>
        <v>1.388548616480511</v>
      </c>
    </row>
    <row r="24" spans="1:18" x14ac:dyDescent="0.35">
      <c r="A24" s="22" t="s">
        <v>5</v>
      </c>
      <c r="B24" s="22" t="s">
        <v>13</v>
      </c>
      <c r="D24" s="23">
        <f>'Forshammar-uvit'!D23</f>
        <v>1.0459916814346699</v>
      </c>
      <c r="F24">
        <f>IF(C$22="Si",J24,(IF(C24="Al",N24,R24)))</f>
        <v>1.6065084543928752</v>
      </c>
      <c r="H24" s="1">
        <v>0.38900000000000001</v>
      </c>
      <c r="I24" s="1">
        <v>1.6240000000000001</v>
      </c>
      <c r="J24" s="2">
        <f t="shared" si="0"/>
        <v>1.6065084543928752</v>
      </c>
      <c r="L24" s="2">
        <v>0.39</v>
      </c>
      <c r="M24" s="2">
        <v>1.6339999999999999</v>
      </c>
      <c r="N24" s="2">
        <f t="shared" si="1"/>
        <v>1.6164634889800031</v>
      </c>
      <c r="P24" s="1">
        <v>0.35699999999999998</v>
      </c>
      <c r="Q24" s="1">
        <v>1.3720000000000001</v>
      </c>
      <c r="R24" s="2">
        <f t="shared" si="2"/>
        <v>1.3559473476047723</v>
      </c>
    </row>
    <row r="25" spans="1:18" x14ac:dyDescent="0.35">
      <c r="A25" s="22" t="s">
        <v>5</v>
      </c>
      <c r="B25" s="22" t="s">
        <v>14</v>
      </c>
      <c r="D25" s="23">
        <f>'Forshammar-uvit'!D24</f>
        <v>1.0457455511595801</v>
      </c>
      <c r="F25">
        <f>IF(C$22="Si",J25,(IF(C25="Al",N25,R25)))</f>
        <v>1.6066</v>
      </c>
      <c r="H25" s="1">
        <v>0.38900000000000001</v>
      </c>
      <c r="I25" s="1">
        <v>1.6240000000000001</v>
      </c>
      <c r="J25" s="2">
        <f t="shared" si="0"/>
        <v>1.6066</v>
      </c>
      <c r="L25" s="2">
        <v>0.39</v>
      </c>
      <c r="M25" s="2">
        <v>1.6339999999999999</v>
      </c>
      <c r="N25" s="2">
        <f t="shared" si="1"/>
        <v>1.6165552699228789</v>
      </c>
      <c r="P25" s="1">
        <v>0.35699999999999998</v>
      </c>
      <c r="Q25" s="1">
        <v>1.3720000000000001</v>
      </c>
      <c r="R25" s="2">
        <f t="shared" si="2"/>
        <v>1.3560313624678664</v>
      </c>
    </row>
    <row r="26" spans="1:18" x14ac:dyDescent="0.35">
      <c r="A26" s="22"/>
      <c r="B26" s="22"/>
      <c r="D26" s="23"/>
      <c r="J26" t="s">
        <v>44</v>
      </c>
    </row>
    <row r="27" spans="1:18" x14ac:dyDescent="0.35">
      <c r="A27" s="1" t="s">
        <v>30</v>
      </c>
      <c r="B27" s="1" t="s">
        <v>10</v>
      </c>
      <c r="C27" t="str">
        <f>'Forshammar-uvit'!C25</f>
        <v>B</v>
      </c>
      <c r="D27" s="23">
        <f>'Forshammar-uvit'!D25</f>
        <v>1.0199487502095992</v>
      </c>
      <c r="F27">
        <f>J27</f>
        <v>1.3649483999325513</v>
      </c>
      <c r="H27" s="1">
        <v>0.35699999999999998</v>
      </c>
      <c r="I27" s="1">
        <v>1.3720000000000001</v>
      </c>
      <c r="J27" s="2">
        <f>I27-(H27*LN(D27))</f>
        <v>1.3649483999325513</v>
      </c>
    </row>
    <row r="28" spans="1:18" x14ac:dyDescent="0.35">
      <c r="A28" s="1" t="s">
        <v>30</v>
      </c>
      <c r="B28" s="1" t="s">
        <v>31</v>
      </c>
      <c r="D28" s="23">
        <f>'Forshammar-uvit'!D26</f>
        <v>0.97866231206463161</v>
      </c>
      <c r="F28">
        <f t="shared" ref="F28:F44" si="3">J28</f>
        <v>1.3796999999999999</v>
      </c>
      <c r="H28" s="1">
        <v>0.35699999999999998</v>
      </c>
      <c r="I28" s="1">
        <v>1.3720000000000001</v>
      </c>
      <c r="J28" s="2">
        <f t="shared" ref="J28:J44" si="4">I28-(H28*LN(D28))</f>
        <v>1.3796999999999999</v>
      </c>
    </row>
    <row r="29" spans="1:18" x14ac:dyDescent="0.35">
      <c r="A29" s="1" t="s">
        <v>30</v>
      </c>
      <c r="B29" s="1" t="s">
        <v>31</v>
      </c>
      <c r="D29" s="23">
        <f>'Forshammar-uvit'!D27</f>
        <v>0.97866231206463161</v>
      </c>
      <c r="F29">
        <f t="shared" si="3"/>
        <v>1.3796999999999999</v>
      </c>
      <c r="H29" s="1">
        <v>0.35699999999999998</v>
      </c>
      <c r="I29" s="1">
        <v>1.3720000000000001</v>
      </c>
      <c r="J29" s="2">
        <f t="shared" si="4"/>
        <v>1.3796999999999999</v>
      </c>
    </row>
    <row r="30" spans="1:18" x14ac:dyDescent="0.35">
      <c r="A30" s="1" t="s">
        <v>47</v>
      </c>
      <c r="B30" s="1" t="s">
        <v>10</v>
      </c>
      <c r="C30" t="str">
        <f>'Forshammar-uvit'!C28</f>
        <v>B</v>
      </c>
      <c r="D30" s="23">
        <f>'Forshammar-uvit'!D28</f>
        <v>1.0199487502095992</v>
      </c>
      <c r="F30">
        <f t="shared" si="3"/>
        <v>1.3649483999325513</v>
      </c>
      <c r="H30" s="1">
        <v>0.35699999999999998</v>
      </c>
      <c r="I30" s="1">
        <v>1.3720000000000001</v>
      </c>
      <c r="J30" s="2">
        <f t="shared" si="4"/>
        <v>1.3649483999325513</v>
      </c>
    </row>
    <row r="31" spans="1:18" x14ac:dyDescent="0.35">
      <c r="A31" s="1" t="s">
        <v>47</v>
      </c>
      <c r="B31" s="1" t="s">
        <v>31</v>
      </c>
      <c r="D31" s="23">
        <f>'Forshammar-uvit'!D29</f>
        <v>0.97866231206463161</v>
      </c>
      <c r="F31">
        <f t="shared" si="3"/>
        <v>1.3796999999999999</v>
      </c>
      <c r="H31" s="1">
        <v>0.35699999999999998</v>
      </c>
      <c r="I31" s="1">
        <v>1.3720000000000001</v>
      </c>
      <c r="J31" s="2">
        <f t="shared" si="4"/>
        <v>1.3796999999999999</v>
      </c>
    </row>
    <row r="32" spans="1:18" x14ac:dyDescent="0.35">
      <c r="A32" s="1" t="s">
        <v>47</v>
      </c>
      <c r="B32" s="1" t="s">
        <v>31</v>
      </c>
      <c r="D32" s="23">
        <f>'Forshammar-uvit'!D30</f>
        <v>0.97866231206463161</v>
      </c>
      <c r="F32">
        <f t="shared" si="3"/>
        <v>1.3796999999999999</v>
      </c>
      <c r="H32" s="1">
        <v>0.35699999999999998</v>
      </c>
      <c r="I32" s="1">
        <v>1.3720000000000001</v>
      </c>
      <c r="J32" s="2">
        <f t="shared" si="4"/>
        <v>1.3796999999999999</v>
      </c>
    </row>
    <row r="33" spans="1:14" x14ac:dyDescent="0.35">
      <c r="A33" s="1" t="s">
        <v>52</v>
      </c>
      <c r="B33" s="1" t="s">
        <v>10</v>
      </c>
      <c r="C33" t="str">
        <f>'Forshammar-uvit'!C31</f>
        <v>B</v>
      </c>
      <c r="D33" s="23">
        <f>'Forshammar-uvit'!D31</f>
        <v>1.0199487502095992</v>
      </c>
      <c r="F33">
        <f t="shared" si="3"/>
        <v>1.3649483999325513</v>
      </c>
      <c r="H33" s="1">
        <v>0.35699999999999998</v>
      </c>
      <c r="I33" s="1">
        <v>1.3720000000000001</v>
      </c>
      <c r="J33" s="2">
        <f t="shared" si="4"/>
        <v>1.3649483999325513</v>
      </c>
    </row>
    <row r="34" spans="1:14" x14ac:dyDescent="0.35">
      <c r="A34" s="1" t="s">
        <v>52</v>
      </c>
      <c r="B34" s="1" t="s">
        <v>31</v>
      </c>
      <c r="D34" s="23">
        <f>'Forshammar-uvit'!D32</f>
        <v>0.97866231206463161</v>
      </c>
      <c r="F34">
        <f t="shared" si="3"/>
        <v>1.3796999999999999</v>
      </c>
      <c r="H34" s="1">
        <v>0.35699999999999998</v>
      </c>
      <c r="I34" s="1">
        <v>1.3720000000000001</v>
      </c>
      <c r="J34" s="2">
        <f t="shared" si="4"/>
        <v>1.3796999999999999</v>
      </c>
    </row>
    <row r="35" spans="1:14" x14ac:dyDescent="0.35">
      <c r="A35" s="1" t="s">
        <v>52</v>
      </c>
      <c r="B35" s="1" t="s">
        <v>31</v>
      </c>
      <c r="D35" s="23">
        <f>'Forshammar-uvit'!D33</f>
        <v>0.97866231206463161</v>
      </c>
      <c r="F35">
        <f t="shared" si="3"/>
        <v>1.3796999999999999</v>
      </c>
      <c r="H35" s="1">
        <v>0.35699999999999998</v>
      </c>
      <c r="I35" s="1">
        <v>1.3720000000000001</v>
      </c>
      <c r="J35" s="2">
        <f t="shared" si="4"/>
        <v>1.3796999999999999</v>
      </c>
    </row>
    <row r="36" spans="1:14" x14ac:dyDescent="0.35">
      <c r="A36" s="1" t="s">
        <v>74</v>
      </c>
      <c r="B36" s="1" t="s">
        <v>10</v>
      </c>
      <c r="C36" t="str">
        <f>'Forshammar-uvit'!C34</f>
        <v>B</v>
      </c>
      <c r="D36" s="23">
        <f>'Forshammar-uvit'!D34</f>
        <v>1.0199487502095992</v>
      </c>
      <c r="F36">
        <f t="shared" si="3"/>
        <v>1.3649483999325513</v>
      </c>
      <c r="H36" s="1">
        <v>0.35699999999999998</v>
      </c>
      <c r="I36" s="1">
        <v>1.3720000000000001</v>
      </c>
      <c r="J36" s="2">
        <f t="shared" si="4"/>
        <v>1.3649483999325513</v>
      </c>
    </row>
    <row r="37" spans="1:14" x14ac:dyDescent="0.35">
      <c r="A37" s="1" t="s">
        <v>74</v>
      </c>
      <c r="B37" s="1" t="s">
        <v>31</v>
      </c>
      <c r="D37" s="23">
        <f>'Forshammar-uvit'!D35</f>
        <v>0.97866231206463161</v>
      </c>
      <c r="F37">
        <f t="shared" si="3"/>
        <v>1.3796999999999999</v>
      </c>
      <c r="H37" s="1">
        <v>0.35699999999999998</v>
      </c>
      <c r="I37" s="1">
        <v>1.3720000000000001</v>
      </c>
      <c r="J37" s="2">
        <f t="shared" si="4"/>
        <v>1.3796999999999999</v>
      </c>
    </row>
    <row r="38" spans="1:14" x14ac:dyDescent="0.35">
      <c r="A38" s="1" t="s">
        <v>74</v>
      </c>
      <c r="B38" s="1" t="s">
        <v>31</v>
      </c>
      <c r="D38" s="23">
        <f>'Forshammar-uvit'!D36</f>
        <v>0.97866231206463161</v>
      </c>
      <c r="F38">
        <f t="shared" si="3"/>
        <v>1.3796999999999999</v>
      </c>
      <c r="H38" s="1">
        <v>0.35699999999999998</v>
      </c>
      <c r="I38" s="1">
        <v>1.3720000000000001</v>
      </c>
      <c r="J38" s="2">
        <f t="shared" si="4"/>
        <v>1.3796999999999999</v>
      </c>
    </row>
    <row r="39" spans="1:14" x14ac:dyDescent="0.35">
      <c r="A39" s="1" t="s">
        <v>75</v>
      </c>
      <c r="B39" s="1" t="s">
        <v>10</v>
      </c>
      <c r="C39" t="str">
        <f>'Forshammar-uvit'!C37</f>
        <v>B</v>
      </c>
      <c r="D39" s="23">
        <f>'Forshammar-uvit'!D37</f>
        <v>1.0199487502095992</v>
      </c>
      <c r="F39">
        <f t="shared" si="3"/>
        <v>1.3649483999325513</v>
      </c>
      <c r="H39" s="1">
        <v>0.35699999999999998</v>
      </c>
      <c r="I39" s="1">
        <v>1.3720000000000001</v>
      </c>
      <c r="J39" s="2">
        <f t="shared" si="4"/>
        <v>1.3649483999325513</v>
      </c>
    </row>
    <row r="40" spans="1:14" x14ac:dyDescent="0.35">
      <c r="A40" s="1" t="s">
        <v>75</v>
      </c>
      <c r="B40" s="1" t="s">
        <v>31</v>
      </c>
      <c r="D40" s="23">
        <f>'Forshammar-uvit'!D38</f>
        <v>0.97866231206463161</v>
      </c>
      <c r="F40">
        <f t="shared" si="3"/>
        <v>1.3796999999999999</v>
      </c>
      <c r="H40" s="1">
        <v>0.35699999999999998</v>
      </c>
      <c r="I40" s="1">
        <v>1.3720000000000001</v>
      </c>
      <c r="J40" s="2">
        <f t="shared" si="4"/>
        <v>1.3796999999999999</v>
      </c>
    </row>
    <row r="41" spans="1:14" x14ac:dyDescent="0.35">
      <c r="A41" s="1" t="s">
        <v>75</v>
      </c>
      <c r="B41" s="1" t="s">
        <v>31</v>
      </c>
      <c r="D41" s="23">
        <f>'Forshammar-uvit'!D39</f>
        <v>0.97866231206463161</v>
      </c>
      <c r="F41">
        <f t="shared" si="3"/>
        <v>1.3796999999999999</v>
      </c>
      <c r="H41" s="1">
        <v>0.35699999999999998</v>
      </c>
      <c r="I41" s="1">
        <v>1.3720000000000001</v>
      </c>
      <c r="J41" s="2">
        <f t="shared" si="4"/>
        <v>1.3796999999999999</v>
      </c>
    </row>
    <row r="42" spans="1:14" x14ac:dyDescent="0.35">
      <c r="A42" s="1" t="s">
        <v>76</v>
      </c>
      <c r="B42" s="1" t="s">
        <v>10</v>
      </c>
      <c r="C42" t="str">
        <f>'Forshammar-uvit'!C40</f>
        <v>B</v>
      </c>
      <c r="D42" s="23">
        <f>'Forshammar-uvit'!D40</f>
        <v>1.0199487502095992</v>
      </c>
      <c r="F42">
        <f t="shared" si="3"/>
        <v>1.3649483999325513</v>
      </c>
      <c r="H42" s="1">
        <v>0.35699999999999998</v>
      </c>
      <c r="I42" s="1">
        <v>1.3720000000000001</v>
      </c>
      <c r="J42" s="2">
        <f t="shared" si="4"/>
        <v>1.3649483999325513</v>
      </c>
    </row>
    <row r="43" spans="1:14" x14ac:dyDescent="0.35">
      <c r="A43" s="1" t="s">
        <v>76</v>
      </c>
      <c r="B43" s="1" t="s">
        <v>31</v>
      </c>
      <c r="D43" s="23">
        <f>'Forshammar-uvit'!D41</f>
        <v>0.97866231206463161</v>
      </c>
      <c r="F43">
        <f t="shared" si="3"/>
        <v>1.3796999999999999</v>
      </c>
      <c r="H43" s="1">
        <v>0.35699999999999998</v>
      </c>
      <c r="I43" s="1">
        <v>1.3720000000000001</v>
      </c>
      <c r="J43" s="2">
        <f t="shared" si="4"/>
        <v>1.3796999999999999</v>
      </c>
    </row>
    <row r="44" spans="1:14" x14ac:dyDescent="0.35">
      <c r="A44" s="1" t="s">
        <v>76</v>
      </c>
      <c r="B44" s="1" t="s">
        <v>31</v>
      </c>
      <c r="D44" s="23">
        <f>'Forshammar-uvit'!D42</f>
        <v>0.97866231206463161</v>
      </c>
      <c r="F44">
        <f t="shared" si="3"/>
        <v>1.3796999999999999</v>
      </c>
      <c r="H44" s="1">
        <v>0.35699999999999998</v>
      </c>
      <c r="I44" s="1">
        <v>1.3720000000000001</v>
      </c>
      <c r="J44" s="2">
        <f t="shared" si="4"/>
        <v>1.3796999999999999</v>
      </c>
    </row>
    <row r="45" spans="1:14" x14ac:dyDescent="0.35">
      <c r="A45" s="1"/>
      <c r="B45" s="1"/>
      <c r="D45" s="23"/>
      <c r="J45" t="s">
        <v>27</v>
      </c>
      <c r="N45" t="s">
        <v>28</v>
      </c>
    </row>
    <row r="46" spans="1:14" x14ac:dyDescent="0.35">
      <c r="A46" s="25" t="s">
        <v>53</v>
      </c>
      <c r="B46" s="25" t="s">
        <v>16</v>
      </c>
      <c r="C46" t="str">
        <f>'Forshammar-uvit'!C43</f>
        <v>Al</v>
      </c>
      <c r="D46" s="23">
        <f>'Forshammar-uvit'!D43</f>
        <v>0.42821748477161148</v>
      </c>
      <c r="F46">
        <f>IF(C$46="Al",J46,N46)</f>
        <v>1.9647683874836961</v>
      </c>
      <c r="H46" s="2">
        <v>0.39</v>
      </c>
      <c r="I46" s="2">
        <v>1.6339999999999999</v>
      </c>
      <c r="J46" s="2">
        <f>I46-(H46*LN(D46))</f>
        <v>1.9647683874836961</v>
      </c>
      <c r="L46">
        <v>0.443</v>
      </c>
      <c r="M46">
        <v>1.6080000000000001</v>
      </c>
      <c r="N46" s="2">
        <f>M46-(L46*LN(D46))</f>
        <v>1.98371896321866</v>
      </c>
    </row>
    <row r="47" spans="1:14" x14ac:dyDescent="0.35">
      <c r="A47" s="25" t="s">
        <v>53</v>
      </c>
      <c r="B47" s="25" t="s">
        <v>13</v>
      </c>
      <c r="D47" s="23">
        <f>'Forshammar-uvit'!D44</f>
        <v>0.55530426073901928</v>
      </c>
      <c r="F47">
        <f t="shared" ref="F47:F51" si="5">IF(C$46="Al",J47,N47)</f>
        <v>1.863413248182662</v>
      </c>
      <c r="H47" s="2">
        <v>0.39</v>
      </c>
      <c r="I47" s="2">
        <v>1.6339999999999999</v>
      </c>
      <c r="J47" s="2">
        <f t="shared" ref="J47:J110" si="6">I47-(H47*LN(D47))</f>
        <v>1.863413248182662</v>
      </c>
      <c r="L47">
        <v>0.443</v>
      </c>
      <c r="M47">
        <v>1.6080000000000001</v>
      </c>
      <c r="N47" s="2">
        <f t="shared" ref="N47:N110" si="7">M47-(L47*LN(D47))</f>
        <v>1.8685899203715879</v>
      </c>
    </row>
    <row r="48" spans="1:14" x14ac:dyDescent="0.35">
      <c r="A48" s="25" t="s">
        <v>53</v>
      </c>
      <c r="B48" s="25" t="s">
        <v>14</v>
      </c>
      <c r="D48" s="23">
        <f>'Forshammar-uvit'!D45</f>
        <v>0.53854280279231548</v>
      </c>
      <c r="F48">
        <f t="shared" si="5"/>
        <v>1.8753664371255714</v>
      </c>
      <c r="H48" s="2">
        <v>0.39</v>
      </c>
      <c r="I48" s="2">
        <v>1.6339999999999999</v>
      </c>
      <c r="J48" s="2">
        <f t="shared" si="6"/>
        <v>1.8753664371255714</v>
      </c>
      <c r="L48">
        <v>0.443</v>
      </c>
      <c r="M48">
        <v>1.6080000000000001</v>
      </c>
      <c r="N48" s="2">
        <f t="shared" si="7"/>
        <v>1.8821675170426364</v>
      </c>
    </row>
    <row r="49" spans="1:14" x14ac:dyDescent="0.35">
      <c r="A49" s="25" t="s">
        <v>53</v>
      </c>
      <c r="B49" s="25" t="s">
        <v>48</v>
      </c>
      <c r="D49" s="23">
        <f>'Forshammar-uvit'!D46</f>
        <v>0.46874505158163876</v>
      </c>
      <c r="F49">
        <f t="shared" si="5"/>
        <v>1.9295015407678393</v>
      </c>
      <c r="H49" s="2">
        <v>0.39</v>
      </c>
      <c r="I49" s="2">
        <v>1.6339999999999999</v>
      </c>
      <c r="J49" s="2">
        <f t="shared" si="6"/>
        <v>1.9295015407678393</v>
      </c>
      <c r="L49">
        <v>0.443</v>
      </c>
      <c r="M49">
        <v>1.6080000000000001</v>
      </c>
      <c r="N49" s="2">
        <f t="shared" si="7"/>
        <v>1.9436594424619305</v>
      </c>
    </row>
    <row r="50" spans="1:14" x14ac:dyDescent="0.35">
      <c r="A50" s="25" t="s">
        <v>53</v>
      </c>
      <c r="B50" s="25" t="s">
        <v>31</v>
      </c>
      <c r="D50" s="23">
        <f>'Forshammar-uvit'!D47</f>
        <v>0.54706713537137552</v>
      </c>
      <c r="F50">
        <f t="shared" si="5"/>
        <v>1.8692416626258987</v>
      </c>
      <c r="H50" s="2">
        <v>0.39</v>
      </c>
      <c r="I50" s="2">
        <v>1.6339999999999999</v>
      </c>
      <c r="J50" s="2">
        <f t="shared" si="6"/>
        <v>1.8692416626258987</v>
      </c>
      <c r="L50">
        <v>0.443</v>
      </c>
      <c r="M50">
        <v>1.6080000000000001</v>
      </c>
      <c r="N50" s="2">
        <f t="shared" si="7"/>
        <v>1.8752104013930082</v>
      </c>
    </row>
    <row r="51" spans="1:14" x14ac:dyDescent="0.35">
      <c r="A51" s="25" t="s">
        <v>53</v>
      </c>
      <c r="B51" s="25" t="s">
        <v>49</v>
      </c>
      <c r="D51" s="23">
        <f>'Forshammar-uvit'!D48</f>
        <v>0.50857940615180453</v>
      </c>
      <c r="F51">
        <f t="shared" si="5"/>
        <v>1.8976922280437329</v>
      </c>
      <c r="H51" s="2">
        <v>0.39</v>
      </c>
      <c r="I51" s="2">
        <v>1.6339999999999999</v>
      </c>
      <c r="J51" s="2">
        <f t="shared" si="6"/>
        <v>1.8976922280437329</v>
      </c>
      <c r="L51">
        <v>0.443</v>
      </c>
      <c r="M51">
        <v>1.6080000000000001</v>
      </c>
      <c r="N51" s="2">
        <f t="shared" si="7"/>
        <v>1.9075273257009584</v>
      </c>
    </row>
    <row r="52" spans="1:14" x14ac:dyDescent="0.35">
      <c r="A52" s="25" t="s">
        <v>54</v>
      </c>
      <c r="B52" s="25" t="s">
        <v>16</v>
      </c>
      <c r="C52" t="str">
        <f>'Forshammar-uvit'!C49</f>
        <v>Al</v>
      </c>
      <c r="D52" s="23">
        <f>'Forshammar-uvit'!D49</f>
        <v>0.42821748477161148</v>
      </c>
      <c r="F52">
        <f t="shared" ref="F52:F57" si="8">IF(C$52="Al",J52,N52)</f>
        <v>1.9647683874836961</v>
      </c>
      <c r="H52" s="2">
        <v>0.39</v>
      </c>
      <c r="I52" s="2">
        <v>1.6339999999999999</v>
      </c>
      <c r="J52" s="2">
        <f t="shared" si="6"/>
        <v>1.9647683874836961</v>
      </c>
      <c r="L52">
        <v>0.443</v>
      </c>
      <c r="M52">
        <v>1.6080000000000001</v>
      </c>
      <c r="N52" s="2">
        <f t="shared" si="7"/>
        <v>1.98371896321866</v>
      </c>
    </row>
    <row r="53" spans="1:14" x14ac:dyDescent="0.35">
      <c r="A53" s="25" t="s">
        <v>54</v>
      </c>
      <c r="B53" s="25" t="s">
        <v>13</v>
      </c>
      <c r="D53" s="23">
        <f>'Forshammar-uvit'!D50</f>
        <v>0.55530426073901928</v>
      </c>
      <c r="F53">
        <f t="shared" si="8"/>
        <v>1.863413248182662</v>
      </c>
      <c r="H53" s="2">
        <v>0.39</v>
      </c>
      <c r="I53" s="2">
        <v>1.6339999999999999</v>
      </c>
      <c r="J53" s="2">
        <f t="shared" si="6"/>
        <v>1.863413248182662</v>
      </c>
      <c r="L53">
        <v>0.443</v>
      </c>
      <c r="M53">
        <v>1.6080000000000001</v>
      </c>
      <c r="N53" s="2">
        <f t="shared" si="7"/>
        <v>1.8685899203715879</v>
      </c>
    </row>
    <row r="54" spans="1:14" x14ac:dyDescent="0.35">
      <c r="A54" s="25" t="s">
        <v>54</v>
      </c>
      <c r="B54" s="25" t="s">
        <v>14</v>
      </c>
      <c r="D54" s="23">
        <f>'Forshammar-uvit'!D51</f>
        <v>0.53854280279231548</v>
      </c>
      <c r="F54">
        <f t="shared" si="8"/>
        <v>1.8753664371255714</v>
      </c>
      <c r="H54" s="2">
        <v>0.39</v>
      </c>
      <c r="I54" s="2">
        <v>1.6339999999999999</v>
      </c>
      <c r="J54" s="2">
        <f t="shared" si="6"/>
        <v>1.8753664371255714</v>
      </c>
      <c r="L54">
        <v>0.443</v>
      </c>
      <c r="M54">
        <v>1.6080000000000001</v>
      </c>
      <c r="N54" s="2">
        <f t="shared" si="7"/>
        <v>1.8821675170426364</v>
      </c>
    </row>
    <row r="55" spans="1:14" x14ac:dyDescent="0.35">
      <c r="A55" s="25" t="s">
        <v>54</v>
      </c>
      <c r="B55" s="25" t="s">
        <v>48</v>
      </c>
      <c r="D55" s="23">
        <f>'Forshammar-uvit'!D52</f>
        <v>0.46874505158163876</v>
      </c>
      <c r="F55">
        <f t="shared" si="8"/>
        <v>1.9295015407678393</v>
      </c>
      <c r="H55" s="2">
        <v>0.39</v>
      </c>
      <c r="I55" s="2">
        <v>1.6339999999999999</v>
      </c>
      <c r="J55" s="2">
        <f t="shared" si="6"/>
        <v>1.9295015407678393</v>
      </c>
      <c r="L55">
        <v>0.443</v>
      </c>
      <c r="M55">
        <v>1.6080000000000001</v>
      </c>
      <c r="N55" s="2">
        <f t="shared" si="7"/>
        <v>1.9436594424619305</v>
      </c>
    </row>
    <row r="56" spans="1:14" x14ac:dyDescent="0.35">
      <c r="A56" s="25" t="s">
        <v>54</v>
      </c>
      <c r="B56" s="25" t="s">
        <v>31</v>
      </c>
      <c r="D56" s="23">
        <f>'Forshammar-uvit'!D53</f>
        <v>0.54706713537137552</v>
      </c>
      <c r="F56">
        <f t="shared" si="8"/>
        <v>1.8692416626258987</v>
      </c>
      <c r="H56" s="2">
        <v>0.39</v>
      </c>
      <c r="I56" s="2">
        <v>1.6339999999999999</v>
      </c>
      <c r="J56" s="2">
        <f t="shared" si="6"/>
        <v>1.8692416626258987</v>
      </c>
      <c r="L56">
        <v>0.443</v>
      </c>
      <c r="M56">
        <v>1.6080000000000001</v>
      </c>
      <c r="N56" s="2">
        <f t="shared" si="7"/>
        <v>1.8752104013930082</v>
      </c>
    </row>
    <row r="57" spans="1:14" x14ac:dyDescent="0.35">
      <c r="A57" s="25" t="s">
        <v>54</v>
      </c>
      <c r="B57" s="25" t="s">
        <v>49</v>
      </c>
      <c r="D57" s="23">
        <f>'Forshammar-uvit'!D54</f>
        <v>0.50857940615180453</v>
      </c>
      <c r="F57">
        <f t="shared" si="8"/>
        <v>1.8976922280437329</v>
      </c>
      <c r="H57" s="2">
        <v>0.39</v>
      </c>
      <c r="I57" s="2">
        <v>1.6339999999999999</v>
      </c>
      <c r="J57" s="2">
        <f t="shared" si="6"/>
        <v>1.8976922280437329</v>
      </c>
      <c r="L57">
        <v>0.443</v>
      </c>
      <c r="M57">
        <v>1.6080000000000001</v>
      </c>
      <c r="N57" s="2">
        <f t="shared" si="7"/>
        <v>1.9075273257009584</v>
      </c>
    </row>
    <row r="58" spans="1:14" x14ac:dyDescent="0.35">
      <c r="A58" s="25" t="s">
        <v>55</v>
      </c>
      <c r="B58" s="25" t="s">
        <v>16</v>
      </c>
      <c r="C58" t="str">
        <f>'Forshammar-uvit'!C55</f>
        <v>Mg</v>
      </c>
      <c r="D58" s="23">
        <f>'Forshammar-uvit'!D55</f>
        <v>0.2839220801541476</v>
      </c>
      <c r="F58">
        <f t="shared" ref="F58:F63" si="9">IF(C$58="Al",J58,N58)</f>
        <v>2.165761561745374</v>
      </c>
      <c r="H58" s="2">
        <v>0.39</v>
      </c>
      <c r="I58" s="2">
        <v>1.6339999999999999</v>
      </c>
      <c r="J58" s="2">
        <f t="shared" si="6"/>
        <v>2.1250316232069881</v>
      </c>
      <c r="L58">
        <v>0.443</v>
      </c>
      <c r="M58">
        <v>1.6080000000000001</v>
      </c>
      <c r="N58" s="2">
        <f t="shared" si="7"/>
        <v>2.165761561745374</v>
      </c>
    </row>
    <row r="59" spans="1:14" x14ac:dyDescent="0.35">
      <c r="A59" s="25" t="s">
        <v>55</v>
      </c>
      <c r="B59" s="25" t="s">
        <v>13</v>
      </c>
      <c r="D59" s="23">
        <f>'Forshammar-uvit'!D56</f>
        <v>0.36536529266073814</v>
      </c>
      <c r="F59">
        <f t="shared" si="9"/>
        <v>2.0540379274575393</v>
      </c>
      <c r="H59" s="2">
        <v>0.39</v>
      </c>
      <c r="I59" s="2">
        <v>1.6339999999999999</v>
      </c>
      <c r="J59" s="2">
        <f t="shared" si="6"/>
        <v>2.0266744733824837</v>
      </c>
      <c r="L59">
        <v>0.443</v>
      </c>
      <c r="M59">
        <v>1.6080000000000001</v>
      </c>
      <c r="N59" s="2">
        <f t="shared" si="7"/>
        <v>2.0540379274575393</v>
      </c>
    </row>
    <row r="60" spans="1:14" x14ac:dyDescent="0.35">
      <c r="A60" s="25" t="s">
        <v>55</v>
      </c>
      <c r="B60" s="25" t="s">
        <v>14</v>
      </c>
      <c r="D60" s="23">
        <f>'Forshammar-uvit'!D57</f>
        <v>0.35465838380316944</v>
      </c>
      <c r="F60">
        <f t="shared" si="9"/>
        <v>2.06721391161819</v>
      </c>
      <c r="H60" s="2">
        <v>0.39</v>
      </c>
      <c r="I60" s="2">
        <v>1.6339999999999999</v>
      </c>
      <c r="J60" s="2">
        <f t="shared" si="6"/>
        <v>2.0382740982643206</v>
      </c>
      <c r="L60">
        <v>0.443</v>
      </c>
      <c r="M60">
        <v>1.6080000000000001</v>
      </c>
      <c r="N60" s="2">
        <f t="shared" si="7"/>
        <v>2.06721391161819</v>
      </c>
    </row>
    <row r="61" spans="1:14" x14ac:dyDescent="0.35">
      <c r="A61" s="25" t="s">
        <v>55</v>
      </c>
      <c r="B61" s="25" t="s">
        <v>48</v>
      </c>
      <c r="D61" s="23">
        <f>'Forshammar-uvit'!D58</f>
        <v>0.30996298202151712</v>
      </c>
      <c r="F61">
        <f t="shared" si="9"/>
        <v>2.1268869638498993</v>
      </c>
      <c r="H61" s="2">
        <v>0.39</v>
      </c>
      <c r="I61" s="2">
        <v>1.6339999999999999</v>
      </c>
      <c r="J61" s="2">
        <f t="shared" si="6"/>
        <v>2.0908079365721459</v>
      </c>
      <c r="L61">
        <v>0.443</v>
      </c>
      <c r="M61">
        <v>1.6080000000000001</v>
      </c>
      <c r="N61" s="2">
        <f t="shared" si="7"/>
        <v>2.1268869638498993</v>
      </c>
    </row>
    <row r="62" spans="1:14" x14ac:dyDescent="0.35">
      <c r="A62" s="25" t="s">
        <v>55</v>
      </c>
      <c r="B62" s="25" t="s">
        <v>31</v>
      </c>
      <c r="D62" s="23">
        <f>'Forshammar-uvit'!D59</f>
        <v>0.36010478236927446</v>
      </c>
      <c r="F62">
        <f t="shared" si="9"/>
        <v>2.0604625808912451</v>
      </c>
      <c r="H62" s="2">
        <v>0.39</v>
      </c>
      <c r="I62" s="2">
        <v>1.6339999999999999</v>
      </c>
      <c r="J62" s="2">
        <f t="shared" si="6"/>
        <v>2.032330488820735</v>
      </c>
      <c r="L62">
        <v>0.443</v>
      </c>
      <c r="M62">
        <v>1.6080000000000001</v>
      </c>
      <c r="N62" s="2">
        <f t="shared" si="7"/>
        <v>2.0604625808912451</v>
      </c>
    </row>
    <row r="63" spans="1:14" x14ac:dyDescent="0.35">
      <c r="A63" s="25" t="s">
        <v>55</v>
      </c>
      <c r="B63" s="25" t="s">
        <v>49</v>
      </c>
      <c r="D63" s="23">
        <f>'Forshammar-uvit'!D60</f>
        <v>0.33549353305859436</v>
      </c>
      <c r="F63">
        <f t="shared" si="9"/>
        <v>2.0918236010422162</v>
      </c>
      <c r="H63" s="2">
        <v>0.39</v>
      </c>
      <c r="I63" s="2">
        <v>1.6339999999999999</v>
      </c>
      <c r="J63" s="2">
        <f t="shared" si="6"/>
        <v>2.0599395133328766</v>
      </c>
      <c r="L63">
        <v>0.443</v>
      </c>
      <c r="M63">
        <v>1.6080000000000001</v>
      </c>
      <c r="N63" s="2">
        <f t="shared" si="7"/>
        <v>2.0918236010422162</v>
      </c>
    </row>
    <row r="64" spans="1:14" x14ac:dyDescent="0.35">
      <c r="A64" s="25" t="s">
        <v>56</v>
      </c>
      <c r="B64" s="25" t="s">
        <v>16</v>
      </c>
      <c r="C64" t="str">
        <f>'Forshammar-uvit'!C61</f>
        <v>Al</v>
      </c>
      <c r="D64" s="23">
        <f>'Forshammar-uvit'!D61</f>
        <v>0.42821748477161148</v>
      </c>
      <c r="F64">
        <f t="shared" ref="F64:F69" si="10">IF(C$64="Al",J64,N64)</f>
        <v>1.9647683874836961</v>
      </c>
      <c r="H64" s="2">
        <v>0.39</v>
      </c>
      <c r="I64" s="2">
        <v>1.6339999999999999</v>
      </c>
      <c r="J64" s="2">
        <f t="shared" si="6"/>
        <v>1.9647683874836961</v>
      </c>
      <c r="L64">
        <v>0.443</v>
      </c>
      <c r="M64">
        <v>1.6080000000000001</v>
      </c>
      <c r="N64" s="2">
        <f t="shared" si="7"/>
        <v>1.98371896321866</v>
      </c>
    </row>
    <row r="65" spans="1:14" x14ac:dyDescent="0.35">
      <c r="A65" s="25" t="s">
        <v>56</v>
      </c>
      <c r="B65" s="25" t="s">
        <v>13</v>
      </c>
      <c r="D65" s="23">
        <f>'Forshammar-uvit'!D62</f>
        <v>0.55530426073901928</v>
      </c>
      <c r="F65">
        <f t="shared" si="10"/>
        <v>1.863413248182662</v>
      </c>
      <c r="H65" s="2">
        <v>0.39</v>
      </c>
      <c r="I65" s="2">
        <v>1.6339999999999999</v>
      </c>
      <c r="J65" s="2">
        <f t="shared" si="6"/>
        <v>1.863413248182662</v>
      </c>
      <c r="L65">
        <v>0.443</v>
      </c>
      <c r="M65">
        <v>1.6080000000000001</v>
      </c>
      <c r="N65" s="2">
        <f t="shared" si="7"/>
        <v>1.8685899203715879</v>
      </c>
    </row>
    <row r="66" spans="1:14" x14ac:dyDescent="0.35">
      <c r="A66" s="25" t="s">
        <v>56</v>
      </c>
      <c r="B66" s="25" t="s">
        <v>14</v>
      </c>
      <c r="D66" s="23">
        <f>'Forshammar-uvit'!D63</f>
        <v>0.53854280279231548</v>
      </c>
      <c r="F66">
        <f t="shared" si="10"/>
        <v>1.8753664371255714</v>
      </c>
      <c r="H66" s="2">
        <v>0.39</v>
      </c>
      <c r="I66" s="2">
        <v>1.6339999999999999</v>
      </c>
      <c r="J66" s="2">
        <f t="shared" si="6"/>
        <v>1.8753664371255714</v>
      </c>
      <c r="L66">
        <v>0.443</v>
      </c>
      <c r="M66">
        <v>1.6080000000000001</v>
      </c>
      <c r="N66" s="2">
        <f t="shared" si="7"/>
        <v>1.8821675170426364</v>
      </c>
    </row>
    <row r="67" spans="1:14" x14ac:dyDescent="0.35">
      <c r="A67" s="25" t="s">
        <v>56</v>
      </c>
      <c r="B67" s="25" t="s">
        <v>48</v>
      </c>
      <c r="D67" s="23">
        <f>'Forshammar-uvit'!D64</f>
        <v>0.46874505158163876</v>
      </c>
      <c r="F67">
        <f t="shared" si="10"/>
        <v>1.9295015407678393</v>
      </c>
      <c r="H67" s="2">
        <v>0.39</v>
      </c>
      <c r="I67" s="2">
        <v>1.6339999999999999</v>
      </c>
      <c r="J67" s="2">
        <f t="shared" si="6"/>
        <v>1.9295015407678393</v>
      </c>
      <c r="L67">
        <v>0.443</v>
      </c>
      <c r="M67">
        <v>1.6080000000000001</v>
      </c>
      <c r="N67" s="2">
        <f t="shared" si="7"/>
        <v>1.9436594424619305</v>
      </c>
    </row>
    <row r="68" spans="1:14" x14ac:dyDescent="0.35">
      <c r="A68" s="25" t="s">
        <v>56</v>
      </c>
      <c r="B68" s="25" t="s">
        <v>31</v>
      </c>
      <c r="D68" s="23">
        <f>'Forshammar-uvit'!D65</f>
        <v>0.54706713537137552</v>
      </c>
      <c r="F68">
        <f t="shared" si="10"/>
        <v>1.8692416626258987</v>
      </c>
      <c r="H68" s="2">
        <v>0.39</v>
      </c>
      <c r="I68" s="2">
        <v>1.6339999999999999</v>
      </c>
      <c r="J68" s="2">
        <f t="shared" si="6"/>
        <v>1.8692416626258987</v>
      </c>
      <c r="L68">
        <v>0.443</v>
      </c>
      <c r="M68">
        <v>1.6080000000000001</v>
      </c>
      <c r="N68" s="2">
        <f t="shared" si="7"/>
        <v>1.8752104013930082</v>
      </c>
    </row>
    <row r="69" spans="1:14" x14ac:dyDescent="0.35">
      <c r="A69" s="25" t="s">
        <v>56</v>
      </c>
      <c r="B69" s="25" t="s">
        <v>49</v>
      </c>
      <c r="D69" s="23">
        <f>'Forshammar-uvit'!D66</f>
        <v>0.50857940615180453</v>
      </c>
      <c r="F69">
        <f t="shared" si="10"/>
        <v>1.8976922280437329</v>
      </c>
      <c r="H69" s="2">
        <v>0.39</v>
      </c>
      <c r="I69" s="2">
        <v>1.6339999999999999</v>
      </c>
      <c r="J69" s="2">
        <f t="shared" si="6"/>
        <v>1.8976922280437329</v>
      </c>
      <c r="L69">
        <v>0.443</v>
      </c>
      <c r="M69">
        <v>1.6080000000000001</v>
      </c>
      <c r="N69" s="2">
        <f t="shared" si="7"/>
        <v>1.9075273257009584</v>
      </c>
    </row>
    <row r="70" spans="1:14" x14ac:dyDescent="0.35">
      <c r="A70" s="25" t="s">
        <v>57</v>
      </c>
      <c r="B70" s="25" t="s">
        <v>16</v>
      </c>
      <c r="C70" t="str">
        <f>'Forshammar-uvit'!C67</f>
        <v>Al</v>
      </c>
      <c r="D70" s="23">
        <f>'Forshammar-uvit'!D67</f>
        <v>0.42821748477161148</v>
      </c>
      <c r="F70">
        <f t="shared" ref="F70:F75" si="11">IF(C$70="Al",J70,N70)</f>
        <v>1.9647683874836961</v>
      </c>
      <c r="H70" s="2">
        <v>0.39</v>
      </c>
      <c r="I70" s="2">
        <v>1.6339999999999999</v>
      </c>
      <c r="J70" s="2">
        <f t="shared" si="6"/>
        <v>1.9647683874836961</v>
      </c>
      <c r="L70">
        <v>0.443</v>
      </c>
      <c r="M70">
        <v>1.6080000000000001</v>
      </c>
      <c r="N70" s="2">
        <f t="shared" si="7"/>
        <v>1.98371896321866</v>
      </c>
    </row>
    <row r="71" spans="1:14" x14ac:dyDescent="0.35">
      <c r="A71" s="25" t="s">
        <v>57</v>
      </c>
      <c r="B71" s="25" t="s">
        <v>13</v>
      </c>
      <c r="D71" s="23">
        <f>'Forshammar-uvit'!D68</f>
        <v>0.55530426073901928</v>
      </c>
      <c r="F71">
        <f t="shared" si="11"/>
        <v>1.863413248182662</v>
      </c>
      <c r="H71" s="2">
        <v>0.39</v>
      </c>
      <c r="I71" s="2">
        <v>1.6339999999999999</v>
      </c>
      <c r="J71" s="2">
        <f t="shared" si="6"/>
        <v>1.863413248182662</v>
      </c>
      <c r="L71">
        <v>0.443</v>
      </c>
      <c r="M71">
        <v>1.6080000000000001</v>
      </c>
      <c r="N71" s="2">
        <f t="shared" si="7"/>
        <v>1.8685899203715879</v>
      </c>
    </row>
    <row r="72" spans="1:14" x14ac:dyDescent="0.35">
      <c r="A72" s="25" t="s">
        <v>57</v>
      </c>
      <c r="B72" s="25" t="s">
        <v>14</v>
      </c>
      <c r="D72" s="23">
        <f>'Forshammar-uvit'!D69</f>
        <v>0.53854280279231548</v>
      </c>
      <c r="F72">
        <f t="shared" si="11"/>
        <v>1.8753664371255714</v>
      </c>
      <c r="H72" s="2">
        <v>0.39</v>
      </c>
      <c r="I72" s="2">
        <v>1.6339999999999999</v>
      </c>
      <c r="J72" s="2">
        <f t="shared" si="6"/>
        <v>1.8753664371255714</v>
      </c>
      <c r="L72">
        <v>0.443</v>
      </c>
      <c r="M72">
        <v>1.6080000000000001</v>
      </c>
      <c r="N72" s="2">
        <f t="shared" si="7"/>
        <v>1.8821675170426364</v>
      </c>
    </row>
    <row r="73" spans="1:14" x14ac:dyDescent="0.35">
      <c r="A73" s="25" t="s">
        <v>57</v>
      </c>
      <c r="B73" s="25" t="s">
        <v>48</v>
      </c>
      <c r="D73" s="23">
        <f>'Forshammar-uvit'!D70</f>
        <v>0.46874505158163876</v>
      </c>
      <c r="F73">
        <f t="shared" si="11"/>
        <v>1.9295015407678393</v>
      </c>
      <c r="H73" s="2">
        <v>0.39</v>
      </c>
      <c r="I73" s="2">
        <v>1.6339999999999999</v>
      </c>
      <c r="J73" s="2">
        <f t="shared" si="6"/>
        <v>1.9295015407678393</v>
      </c>
      <c r="L73">
        <v>0.443</v>
      </c>
      <c r="M73">
        <v>1.6080000000000001</v>
      </c>
      <c r="N73" s="2">
        <f t="shared" si="7"/>
        <v>1.9436594424619305</v>
      </c>
    </row>
    <row r="74" spans="1:14" x14ac:dyDescent="0.35">
      <c r="A74" s="25" t="s">
        <v>57</v>
      </c>
      <c r="B74" s="25" t="s">
        <v>31</v>
      </c>
      <c r="D74" s="23">
        <f>'Forshammar-uvit'!D71</f>
        <v>0.54706713537137552</v>
      </c>
      <c r="F74">
        <f t="shared" si="11"/>
        <v>1.8692416626258987</v>
      </c>
      <c r="H74" s="2">
        <v>0.39</v>
      </c>
      <c r="I74" s="2">
        <v>1.6339999999999999</v>
      </c>
      <c r="J74" s="2">
        <f t="shared" si="6"/>
        <v>1.8692416626258987</v>
      </c>
      <c r="L74">
        <v>0.443</v>
      </c>
      <c r="M74">
        <v>1.6080000000000001</v>
      </c>
      <c r="N74" s="2">
        <f t="shared" si="7"/>
        <v>1.8752104013930082</v>
      </c>
    </row>
    <row r="75" spans="1:14" x14ac:dyDescent="0.35">
      <c r="A75" s="25" t="s">
        <v>57</v>
      </c>
      <c r="B75" s="25" t="s">
        <v>49</v>
      </c>
      <c r="D75" s="23">
        <f>'Forshammar-uvit'!D72</f>
        <v>0.50857940615180453</v>
      </c>
      <c r="F75">
        <f t="shared" si="11"/>
        <v>1.8976922280437329</v>
      </c>
      <c r="H75" s="2">
        <v>0.39</v>
      </c>
      <c r="I75" s="2">
        <v>1.6339999999999999</v>
      </c>
      <c r="J75" s="2">
        <f t="shared" si="6"/>
        <v>1.8976922280437329</v>
      </c>
      <c r="L75">
        <v>0.443</v>
      </c>
      <c r="M75">
        <v>1.6080000000000001</v>
      </c>
      <c r="N75" s="2">
        <f t="shared" si="7"/>
        <v>1.9075273257009584</v>
      </c>
    </row>
    <row r="76" spans="1:14" x14ac:dyDescent="0.35">
      <c r="A76" s="25" t="s">
        <v>58</v>
      </c>
      <c r="B76" s="25" t="s">
        <v>16</v>
      </c>
      <c r="C76" t="str">
        <f>'Forshammar-uvit'!C73</f>
        <v>Mg</v>
      </c>
      <c r="D76" s="23">
        <f>'Forshammar-uvit'!D73</f>
        <v>0.2839220801541476</v>
      </c>
      <c r="F76">
        <f>IF(C$76="Al",J76,N76)</f>
        <v>2.165761561745374</v>
      </c>
      <c r="H76" s="2">
        <v>0.39</v>
      </c>
      <c r="I76" s="2">
        <v>1.6339999999999999</v>
      </c>
      <c r="J76" s="2">
        <f t="shared" si="6"/>
        <v>2.1250316232069881</v>
      </c>
      <c r="L76">
        <v>0.443</v>
      </c>
      <c r="M76">
        <v>1.6080000000000001</v>
      </c>
      <c r="N76" s="2">
        <f t="shared" si="7"/>
        <v>2.165761561745374</v>
      </c>
    </row>
    <row r="77" spans="1:14" x14ac:dyDescent="0.35">
      <c r="A77" s="25" t="s">
        <v>58</v>
      </c>
      <c r="B77" s="25" t="s">
        <v>13</v>
      </c>
      <c r="D77" s="23">
        <f>'Forshammar-uvit'!D74</f>
        <v>0.36536529266073814</v>
      </c>
      <c r="F77">
        <f t="shared" ref="F77:F81" si="12">IF(C$76="Al",J77,N77)</f>
        <v>2.0540379274575393</v>
      </c>
      <c r="H77" s="2">
        <v>0.39</v>
      </c>
      <c r="I77" s="2">
        <v>1.6339999999999999</v>
      </c>
      <c r="J77" s="2">
        <f t="shared" si="6"/>
        <v>2.0266744733824837</v>
      </c>
      <c r="L77">
        <v>0.443</v>
      </c>
      <c r="M77">
        <v>1.6080000000000001</v>
      </c>
      <c r="N77" s="2">
        <f t="shared" si="7"/>
        <v>2.0540379274575393</v>
      </c>
    </row>
    <row r="78" spans="1:14" x14ac:dyDescent="0.35">
      <c r="A78" s="25" t="s">
        <v>58</v>
      </c>
      <c r="B78" s="25" t="s">
        <v>14</v>
      </c>
      <c r="D78" s="23">
        <f>'Forshammar-uvit'!D75</f>
        <v>0.35465838380316944</v>
      </c>
      <c r="F78">
        <f t="shared" si="12"/>
        <v>2.06721391161819</v>
      </c>
      <c r="H78" s="2">
        <v>0.39</v>
      </c>
      <c r="I78" s="2">
        <v>1.6339999999999999</v>
      </c>
      <c r="J78" s="2">
        <f t="shared" si="6"/>
        <v>2.0382740982643206</v>
      </c>
      <c r="L78">
        <v>0.443</v>
      </c>
      <c r="M78">
        <v>1.6080000000000001</v>
      </c>
      <c r="N78" s="2">
        <f t="shared" si="7"/>
        <v>2.06721391161819</v>
      </c>
    </row>
    <row r="79" spans="1:14" x14ac:dyDescent="0.35">
      <c r="A79" s="25" t="s">
        <v>58</v>
      </c>
      <c r="B79" s="25" t="s">
        <v>48</v>
      </c>
      <c r="D79" s="23">
        <f>'Forshammar-uvit'!D76</f>
        <v>0.30996298202151712</v>
      </c>
      <c r="F79">
        <f t="shared" si="12"/>
        <v>2.1268869638498993</v>
      </c>
      <c r="H79" s="2">
        <v>0.39</v>
      </c>
      <c r="I79" s="2">
        <v>1.6339999999999999</v>
      </c>
      <c r="J79" s="2">
        <f t="shared" si="6"/>
        <v>2.0908079365721459</v>
      </c>
      <c r="L79">
        <v>0.443</v>
      </c>
      <c r="M79">
        <v>1.6080000000000001</v>
      </c>
      <c r="N79" s="2">
        <f t="shared" si="7"/>
        <v>2.1268869638498993</v>
      </c>
    </row>
    <row r="80" spans="1:14" x14ac:dyDescent="0.35">
      <c r="A80" s="25" t="s">
        <v>58</v>
      </c>
      <c r="B80" s="25" t="s">
        <v>31</v>
      </c>
      <c r="D80" s="23">
        <f>'Forshammar-uvit'!D77</f>
        <v>0.36010478236927446</v>
      </c>
      <c r="F80">
        <f t="shared" si="12"/>
        <v>2.0604625808912451</v>
      </c>
      <c r="H80" s="2">
        <v>0.39</v>
      </c>
      <c r="I80" s="2">
        <v>1.6339999999999999</v>
      </c>
      <c r="J80" s="2">
        <f t="shared" si="6"/>
        <v>2.032330488820735</v>
      </c>
      <c r="L80">
        <v>0.443</v>
      </c>
      <c r="M80">
        <v>1.6080000000000001</v>
      </c>
      <c r="N80" s="2">
        <f t="shared" si="7"/>
        <v>2.0604625808912451</v>
      </c>
    </row>
    <row r="81" spans="1:14" x14ac:dyDescent="0.35">
      <c r="A81" s="25" t="s">
        <v>58</v>
      </c>
      <c r="B81" s="25" t="s">
        <v>49</v>
      </c>
      <c r="D81" s="23">
        <f>'Forshammar-uvit'!D78</f>
        <v>0.33549353305859436</v>
      </c>
      <c r="F81">
        <f t="shared" si="12"/>
        <v>2.0918236010422162</v>
      </c>
      <c r="H81" s="2">
        <v>0.39</v>
      </c>
      <c r="I81" s="2">
        <v>1.6339999999999999</v>
      </c>
      <c r="J81" s="2">
        <f t="shared" si="6"/>
        <v>2.0599395133328766</v>
      </c>
      <c r="L81">
        <v>0.443</v>
      </c>
      <c r="M81">
        <v>1.6080000000000001</v>
      </c>
      <c r="N81" s="2">
        <f t="shared" si="7"/>
        <v>2.0918236010422162</v>
      </c>
    </row>
    <row r="82" spans="1:14" x14ac:dyDescent="0.35">
      <c r="A82" s="25" t="s">
        <v>59</v>
      </c>
      <c r="B82" s="25" t="s">
        <v>16</v>
      </c>
      <c r="C82" t="str">
        <f>'Forshammar-uvit'!C79</f>
        <v>Al</v>
      </c>
      <c r="D82" s="23">
        <f>'Forshammar-uvit'!D79</f>
        <v>0.42821748477161148</v>
      </c>
      <c r="F82">
        <f>IF(C$82="Al",J82,N82)</f>
        <v>1.9647683874836961</v>
      </c>
      <c r="H82" s="2">
        <v>0.39</v>
      </c>
      <c r="I82" s="2">
        <v>1.6339999999999999</v>
      </c>
      <c r="J82" s="2">
        <f t="shared" si="6"/>
        <v>1.9647683874836961</v>
      </c>
      <c r="L82">
        <v>0.443</v>
      </c>
      <c r="M82">
        <v>1.6080000000000001</v>
      </c>
      <c r="N82" s="2">
        <f t="shared" si="7"/>
        <v>1.98371896321866</v>
      </c>
    </row>
    <row r="83" spans="1:14" x14ac:dyDescent="0.35">
      <c r="A83" s="25" t="s">
        <v>59</v>
      </c>
      <c r="B83" s="25" t="s">
        <v>13</v>
      </c>
      <c r="D83" s="23">
        <f>'Forshammar-uvit'!D80</f>
        <v>0.55530426073901928</v>
      </c>
      <c r="F83">
        <f t="shared" ref="F83:F87" si="13">IF(C$82="Al",J83,N83)</f>
        <v>1.863413248182662</v>
      </c>
      <c r="H83" s="2">
        <v>0.39</v>
      </c>
      <c r="I83" s="2">
        <v>1.6339999999999999</v>
      </c>
      <c r="J83" s="2">
        <f t="shared" si="6"/>
        <v>1.863413248182662</v>
      </c>
      <c r="L83">
        <v>0.443</v>
      </c>
      <c r="M83">
        <v>1.6080000000000001</v>
      </c>
      <c r="N83" s="2">
        <f t="shared" si="7"/>
        <v>1.8685899203715879</v>
      </c>
    </row>
    <row r="84" spans="1:14" x14ac:dyDescent="0.35">
      <c r="A84" s="25" t="s">
        <v>59</v>
      </c>
      <c r="B84" s="25" t="s">
        <v>14</v>
      </c>
      <c r="D84" s="23">
        <f>'Forshammar-uvit'!D81</f>
        <v>0.53854280279231548</v>
      </c>
      <c r="F84">
        <f t="shared" si="13"/>
        <v>1.8753664371255714</v>
      </c>
      <c r="H84" s="2">
        <v>0.39</v>
      </c>
      <c r="I84" s="2">
        <v>1.6339999999999999</v>
      </c>
      <c r="J84" s="2">
        <f t="shared" si="6"/>
        <v>1.8753664371255714</v>
      </c>
      <c r="L84">
        <v>0.443</v>
      </c>
      <c r="M84">
        <v>1.6080000000000001</v>
      </c>
      <c r="N84" s="2">
        <f t="shared" si="7"/>
        <v>1.8821675170426364</v>
      </c>
    </row>
    <row r="85" spans="1:14" x14ac:dyDescent="0.35">
      <c r="A85" s="25" t="s">
        <v>59</v>
      </c>
      <c r="B85" s="25" t="s">
        <v>48</v>
      </c>
      <c r="D85" s="23">
        <f>'Forshammar-uvit'!D82</f>
        <v>0.46874505158163876</v>
      </c>
      <c r="F85">
        <f t="shared" si="13"/>
        <v>1.9295015407678393</v>
      </c>
      <c r="H85" s="2">
        <v>0.39</v>
      </c>
      <c r="I85" s="2">
        <v>1.6339999999999999</v>
      </c>
      <c r="J85" s="2">
        <f t="shared" si="6"/>
        <v>1.9295015407678393</v>
      </c>
      <c r="L85">
        <v>0.443</v>
      </c>
      <c r="M85">
        <v>1.6080000000000001</v>
      </c>
      <c r="N85" s="2">
        <f t="shared" si="7"/>
        <v>1.9436594424619305</v>
      </c>
    </row>
    <row r="86" spans="1:14" x14ac:dyDescent="0.35">
      <c r="A86" s="25" t="s">
        <v>59</v>
      </c>
      <c r="B86" s="25" t="s">
        <v>31</v>
      </c>
      <c r="D86" s="23">
        <f>'Forshammar-uvit'!D83</f>
        <v>0.54706713537137552</v>
      </c>
      <c r="F86">
        <f t="shared" si="13"/>
        <v>1.8692416626258987</v>
      </c>
      <c r="H86" s="2">
        <v>0.39</v>
      </c>
      <c r="I86" s="2">
        <v>1.6339999999999999</v>
      </c>
      <c r="J86" s="2">
        <f t="shared" si="6"/>
        <v>1.8692416626258987</v>
      </c>
      <c r="L86">
        <v>0.443</v>
      </c>
      <c r="M86">
        <v>1.6080000000000001</v>
      </c>
      <c r="N86" s="2">
        <f t="shared" si="7"/>
        <v>1.8752104013930082</v>
      </c>
    </row>
    <row r="87" spans="1:14" x14ac:dyDescent="0.35">
      <c r="A87" s="25" t="s">
        <v>59</v>
      </c>
      <c r="B87" s="25" t="s">
        <v>49</v>
      </c>
      <c r="D87" s="23">
        <f>'Forshammar-uvit'!D84</f>
        <v>0.50857940615180453</v>
      </c>
      <c r="F87">
        <f t="shared" si="13"/>
        <v>1.8976922280437329</v>
      </c>
      <c r="H87" s="2">
        <v>0.39</v>
      </c>
      <c r="I87" s="2">
        <v>1.6339999999999999</v>
      </c>
      <c r="J87" s="2">
        <f t="shared" si="6"/>
        <v>1.8976922280437329</v>
      </c>
      <c r="L87">
        <v>0.443</v>
      </c>
      <c r="M87">
        <v>1.6080000000000001</v>
      </c>
      <c r="N87" s="2">
        <f t="shared" si="7"/>
        <v>1.9075273257009584</v>
      </c>
    </row>
    <row r="88" spans="1:14" x14ac:dyDescent="0.35">
      <c r="A88" s="25" t="s">
        <v>60</v>
      </c>
      <c r="B88" s="25" t="s">
        <v>16</v>
      </c>
      <c r="C88" t="str">
        <f>'Forshammar-uvit'!C85</f>
        <v>Al</v>
      </c>
      <c r="D88" s="23">
        <f>'Forshammar-uvit'!D85</f>
        <v>0.42821748477161148</v>
      </c>
      <c r="F88">
        <f>IF(C$88="Al",J88,N88)</f>
        <v>1.9647683874836961</v>
      </c>
      <c r="H88" s="2">
        <v>0.39</v>
      </c>
      <c r="I88" s="2">
        <v>1.6339999999999999</v>
      </c>
      <c r="J88" s="2">
        <f t="shared" si="6"/>
        <v>1.9647683874836961</v>
      </c>
      <c r="L88">
        <v>0.443</v>
      </c>
      <c r="M88">
        <v>1.6080000000000001</v>
      </c>
      <c r="N88" s="2">
        <f t="shared" si="7"/>
        <v>1.98371896321866</v>
      </c>
    </row>
    <row r="89" spans="1:14" x14ac:dyDescent="0.35">
      <c r="A89" s="25" t="s">
        <v>60</v>
      </c>
      <c r="B89" s="25" t="s">
        <v>13</v>
      </c>
      <c r="D89" s="23">
        <f>'Forshammar-uvit'!D86</f>
        <v>0.55530426073901928</v>
      </c>
      <c r="F89">
        <f t="shared" ref="F89:F93" si="14">IF(C$88="Al",J89,N89)</f>
        <v>1.863413248182662</v>
      </c>
      <c r="H89" s="2">
        <v>0.39</v>
      </c>
      <c r="I89" s="2">
        <v>1.6339999999999999</v>
      </c>
      <c r="J89" s="2">
        <f t="shared" si="6"/>
        <v>1.863413248182662</v>
      </c>
      <c r="L89">
        <v>0.443</v>
      </c>
      <c r="M89">
        <v>1.6080000000000001</v>
      </c>
      <c r="N89" s="2">
        <f t="shared" si="7"/>
        <v>1.8685899203715879</v>
      </c>
    </row>
    <row r="90" spans="1:14" x14ac:dyDescent="0.35">
      <c r="A90" s="25" t="s">
        <v>60</v>
      </c>
      <c r="B90" s="25" t="s">
        <v>14</v>
      </c>
      <c r="D90" s="23">
        <f>'Forshammar-uvit'!D87</f>
        <v>0.53854280279231548</v>
      </c>
      <c r="F90">
        <f t="shared" si="14"/>
        <v>1.8753664371255714</v>
      </c>
      <c r="H90" s="2">
        <v>0.39</v>
      </c>
      <c r="I90" s="2">
        <v>1.6339999999999999</v>
      </c>
      <c r="J90" s="2">
        <f t="shared" si="6"/>
        <v>1.8753664371255714</v>
      </c>
      <c r="L90">
        <v>0.443</v>
      </c>
      <c r="M90">
        <v>1.6080000000000001</v>
      </c>
      <c r="N90" s="2">
        <f t="shared" si="7"/>
        <v>1.8821675170426364</v>
      </c>
    </row>
    <row r="91" spans="1:14" x14ac:dyDescent="0.35">
      <c r="A91" s="25" t="s">
        <v>60</v>
      </c>
      <c r="B91" s="25" t="s">
        <v>48</v>
      </c>
      <c r="D91" s="23">
        <f>'Forshammar-uvit'!D88</f>
        <v>0.46874505158163876</v>
      </c>
      <c r="F91">
        <f t="shared" si="14"/>
        <v>1.9295015407678393</v>
      </c>
      <c r="H91" s="2">
        <v>0.39</v>
      </c>
      <c r="I91" s="2">
        <v>1.6339999999999999</v>
      </c>
      <c r="J91" s="2">
        <f t="shared" si="6"/>
        <v>1.9295015407678393</v>
      </c>
      <c r="L91">
        <v>0.443</v>
      </c>
      <c r="M91">
        <v>1.6080000000000001</v>
      </c>
      <c r="N91" s="2">
        <f t="shared" si="7"/>
        <v>1.9436594424619305</v>
      </c>
    </row>
    <row r="92" spans="1:14" x14ac:dyDescent="0.35">
      <c r="A92" s="25" t="s">
        <v>60</v>
      </c>
      <c r="B92" s="25" t="s">
        <v>31</v>
      </c>
      <c r="D92" s="23">
        <f>'Forshammar-uvit'!D89</f>
        <v>0.54706713537137552</v>
      </c>
      <c r="F92">
        <f t="shared" si="14"/>
        <v>1.8692416626258987</v>
      </c>
      <c r="H92" s="2">
        <v>0.39</v>
      </c>
      <c r="I92" s="2">
        <v>1.6339999999999999</v>
      </c>
      <c r="J92" s="2">
        <f t="shared" si="6"/>
        <v>1.8692416626258987</v>
      </c>
      <c r="L92">
        <v>0.443</v>
      </c>
      <c r="M92">
        <v>1.6080000000000001</v>
      </c>
      <c r="N92" s="2">
        <f t="shared" si="7"/>
        <v>1.8752104013930082</v>
      </c>
    </row>
    <row r="93" spans="1:14" x14ac:dyDescent="0.35">
      <c r="A93" s="25" t="s">
        <v>60</v>
      </c>
      <c r="B93" s="25" t="s">
        <v>49</v>
      </c>
      <c r="D93" s="23">
        <f>'Forshammar-uvit'!D90</f>
        <v>0.50857940615180453</v>
      </c>
      <c r="F93">
        <f t="shared" si="14"/>
        <v>1.8976922280437329</v>
      </c>
      <c r="H93" s="2">
        <v>0.39</v>
      </c>
      <c r="I93" s="2">
        <v>1.6339999999999999</v>
      </c>
      <c r="J93" s="2">
        <f t="shared" si="6"/>
        <v>1.8976922280437329</v>
      </c>
      <c r="L93">
        <v>0.443</v>
      </c>
      <c r="M93">
        <v>1.6080000000000001</v>
      </c>
      <c r="N93" s="2">
        <f t="shared" si="7"/>
        <v>1.9075273257009584</v>
      </c>
    </row>
    <row r="94" spans="1:14" x14ac:dyDescent="0.35">
      <c r="A94" s="25" t="s">
        <v>61</v>
      </c>
      <c r="B94" s="25" t="s">
        <v>16</v>
      </c>
      <c r="C94" t="str">
        <f>'Forshammar-uvit'!C91</f>
        <v>Al</v>
      </c>
      <c r="D94" s="23">
        <f>'Forshammar-uvit'!D91</f>
        <v>0.42821748477161148</v>
      </c>
      <c r="F94">
        <f>IF(C$94="Al",J94,N94)</f>
        <v>1.9647683874836961</v>
      </c>
      <c r="H94" s="2">
        <v>0.39</v>
      </c>
      <c r="I94" s="2">
        <v>1.6339999999999999</v>
      </c>
      <c r="J94" s="2">
        <f t="shared" si="6"/>
        <v>1.9647683874836961</v>
      </c>
      <c r="L94">
        <v>0.443</v>
      </c>
      <c r="M94">
        <v>1.6080000000000001</v>
      </c>
      <c r="N94" s="2">
        <f t="shared" si="7"/>
        <v>1.98371896321866</v>
      </c>
    </row>
    <row r="95" spans="1:14" x14ac:dyDescent="0.35">
      <c r="A95" s="25" t="s">
        <v>61</v>
      </c>
      <c r="B95" s="25" t="s">
        <v>13</v>
      </c>
      <c r="D95" s="23">
        <f>'Forshammar-uvit'!D92</f>
        <v>0.55530426073901928</v>
      </c>
      <c r="F95">
        <f t="shared" ref="F95:F99" si="15">IF(C$94="Al",J95,N95)</f>
        <v>1.863413248182662</v>
      </c>
      <c r="H95" s="2">
        <v>0.39</v>
      </c>
      <c r="I95" s="2">
        <v>1.6339999999999999</v>
      </c>
      <c r="J95" s="2">
        <f t="shared" si="6"/>
        <v>1.863413248182662</v>
      </c>
      <c r="L95">
        <v>0.443</v>
      </c>
      <c r="M95">
        <v>1.6080000000000001</v>
      </c>
      <c r="N95" s="2">
        <f t="shared" si="7"/>
        <v>1.8685899203715879</v>
      </c>
    </row>
    <row r="96" spans="1:14" x14ac:dyDescent="0.35">
      <c r="A96" s="25" t="s">
        <v>61</v>
      </c>
      <c r="B96" s="25" t="s">
        <v>14</v>
      </c>
      <c r="D96" s="23">
        <f>'Forshammar-uvit'!D93</f>
        <v>0.53854280279231548</v>
      </c>
      <c r="F96">
        <f t="shared" si="15"/>
        <v>1.8753664371255714</v>
      </c>
      <c r="H96" s="2">
        <v>0.39</v>
      </c>
      <c r="I96" s="2">
        <v>1.6339999999999999</v>
      </c>
      <c r="J96" s="2">
        <f t="shared" si="6"/>
        <v>1.8753664371255714</v>
      </c>
      <c r="L96">
        <v>0.443</v>
      </c>
      <c r="M96">
        <v>1.6080000000000001</v>
      </c>
      <c r="N96" s="2">
        <f t="shared" si="7"/>
        <v>1.8821675170426364</v>
      </c>
    </row>
    <row r="97" spans="1:14" x14ac:dyDescent="0.35">
      <c r="A97" s="25" t="s">
        <v>61</v>
      </c>
      <c r="B97" s="25" t="s">
        <v>48</v>
      </c>
      <c r="D97" s="23">
        <f>'Forshammar-uvit'!D94</f>
        <v>0.46874505158163876</v>
      </c>
      <c r="F97">
        <f t="shared" si="15"/>
        <v>1.9295015407678393</v>
      </c>
      <c r="H97" s="2">
        <v>0.39</v>
      </c>
      <c r="I97" s="2">
        <v>1.6339999999999999</v>
      </c>
      <c r="J97" s="2">
        <f t="shared" si="6"/>
        <v>1.9295015407678393</v>
      </c>
      <c r="L97">
        <v>0.443</v>
      </c>
      <c r="M97">
        <v>1.6080000000000001</v>
      </c>
      <c r="N97" s="2">
        <f t="shared" si="7"/>
        <v>1.9436594424619305</v>
      </c>
    </row>
    <row r="98" spans="1:14" x14ac:dyDescent="0.35">
      <c r="A98" s="25" t="s">
        <v>61</v>
      </c>
      <c r="B98" s="25" t="s">
        <v>31</v>
      </c>
      <c r="D98" s="23">
        <f>'Forshammar-uvit'!D95</f>
        <v>0.54706713537137552</v>
      </c>
      <c r="F98">
        <f t="shared" si="15"/>
        <v>1.8692416626258987</v>
      </c>
      <c r="H98" s="2">
        <v>0.39</v>
      </c>
      <c r="I98" s="2">
        <v>1.6339999999999999</v>
      </c>
      <c r="J98" s="2">
        <f t="shared" si="6"/>
        <v>1.8692416626258987</v>
      </c>
      <c r="L98">
        <v>0.443</v>
      </c>
      <c r="M98">
        <v>1.6080000000000001</v>
      </c>
      <c r="N98" s="2">
        <f t="shared" si="7"/>
        <v>1.8752104013930082</v>
      </c>
    </row>
    <row r="99" spans="1:14" x14ac:dyDescent="0.35">
      <c r="A99" s="25" t="s">
        <v>61</v>
      </c>
      <c r="B99" s="25" t="s">
        <v>49</v>
      </c>
      <c r="D99" s="23">
        <f>'Forshammar-uvit'!D96</f>
        <v>0.50857940615180453</v>
      </c>
      <c r="F99">
        <f t="shared" si="15"/>
        <v>1.8976922280437329</v>
      </c>
      <c r="H99" s="2">
        <v>0.39</v>
      </c>
      <c r="I99" s="2">
        <v>1.6339999999999999</v>
      </c>
      <c r="J99" s="2">
        <f t="shared" si="6"/>
        <v>1.8976922280437329</v>
      </c>
      <c r="L99">
        <v>0.443</v>
      </c>
      <c r="M99">
        <v>1.6080000000000001</v>
      </c>
      <c r="N99" s="2">
        <f t="shared" si="7"/>
        <v>1.9075273257009584</v>
      </c>
    </row>
    <row r="100" spans="1:14" x14ac:dyDescent="0.35">
      <c r="A100" s="25" t="s">
        <v>62</v>
      </c>
      <c r="B100" s="25" t="s">
        <v>16</v>
      </c>
      <c r="C100" t="str">
        <f>'Forshammar-uvit'!C97</f>
        <v>Mg</v>
      </c>
      <c r="D100" s="23">
        <f>'Forshammar-uvit'!D97</f>
        <v>0.2839220801541476</v>
      </c>
      <c r="F100">
        <f>IF(C$100="Al",J100,N100)</f>
        <v>2.165761561745374</v>
      </c>
      <c r="H100" s="2">
        <v>0.39</v>
      </c>
      <c r="I100" s="2">
        <v>1.6339999999999999</v>
      </c>
      <c r="J100" s="2">
        <f t="shared" si="6"/>
        <v>2.1250316232069881</v>
      </c>
      <c r="L100">
        <v>0.443</v>
      </c>
      <c r="M100">
        <v>1.6080000000000001</v>
      </c>
      <c r="N100" s="2">
        <f t="shared" si="7"/>
        <v>2.165761561745374</v>
      </c>
    </row>
    <row r="101" spans="1:14" x14ac:dyDescent="0.35">
      <c r="A101" s="25" t="s">
        <v>62</v>
      </c>
      <c r="B101" s="25" t="s">
        <v>13</v>
      </c>
      <c r="D101" s="23">
        <f>'Forshammar-uvit'!D98</f>
        <v>0.36536529266073814</v>
      </c>
      <c r="F101">
        <f t="shared" ref="F101:F105" si="16">IF(C$100="Al",J101,N101)</f>
        <v>2.0540379274575393</v>
      </c>
      <c r="H101" s="2">
        <v>0.39</v>
      </c>
      <c r="I101" s="2">
        <v>1.6339999999999999</v>
      </c>
      <c r="J101" s="2">
        <f t="shared" si="6"/>
        <v>2.0266744733824837</v>
      </c>
      <c r="L101">
        <v>0.443</v>
      </c>
      <c r="M101">
        <v>1.6080000000000001</v>
      </c>
      <c r="N101" s="2">
        <f t="shared" si="7"/>
        <v>2.0540379274575393</v>
      </c>
    </row>
    <row r="102" spans="1:14" x14ac:dyDescent="0.35">
      <c r="A102" s="25" t="s">
        <v>62</v>
      </c>
      <c r="B102" s="25" t="s">
        <v>14</v>
      </c>
      <c r="D102" s="23">
        <f>'Forshammar-uvit'!D99</f>
        <v>0.35465838380316944</v>
      </c>
      <c r="F102">
        <f t="shared" si="16"/>
        <v>2.06721391161819</v>
      </c>
      <c r="H102" s="2">
        <v>0.39</v>
      </c>
      <c r="I102" s="2">
        <v>1.6339999999999999</v>
      </c>
      <c r="J102" s="2">
        <f t="shared" si="6"/>
        <v>2.0382740982643206</v>
      </c>
      <c r="L102">
        <v>0.443</v>
      </c>
      <c r="M102">
        <v>1.6080000000000001</v>
      </c>
      <c r="N102" s="2">
        <f t="shared" si="7"/>
        <v>2.06721391161819</v>
      </c>
    </row>
    <row r="103" spans="1:14" x14ac:dyDescent="0.35">
      <c r="A103" s="25" t="s">
        <v>62</v>
      </c>
      <c r="B103" s="25" t="s">
        <v>48</v>
      </c>
      <c r="D103" s="23">
        <f>'Forshammar-uvit'!D100</f>
        <v>0.30996298202151712</v>
      </c>
      <c r="F103">
        <f t="shared" si="16"/>
        <v>2.1268869638498993</v>
      </c>
      <c r="H103" s="2">
        <v>0.39</v>
      </c>
      <c r="I103" s="2">
        <v>1.6339999999999999</v>
      </c>
      <c r="J103" s="2">
        <f t="shared" si="6"/>
        <v>2.0908079365721459</v>
      </c>
      <c r="L103">
        <v>0.443</v>
      </c>
      <c r="M103">
        <v>1.6080000000000001</v>
      </c>
      <c r="N103" s="2">
        <f t="shared" si="7"/>
        <v>2.1268869638498993</v>
      </c>
    </row>
    <row r="104" spans="1:14" x14ac:dyDescent="0.35">
      <c r="A104" s="25" t="s">
        <v>62</v>
      </c>
      <c r="B104" s="25" t="s">
        <v>31</v>
      </c>
      <c r="D104" s="23">
        <f>'Forshammar-uvit'!D101</f>
        <v>0.36010478236927446</v>
      </c>
      <c r="F104">
        <f t="shared" si="16"/>
        <v>2.0604625808912451</v>
      </c>
      <c r="H104" s="2">
        <v>0.39</v>
      </c>
      <c r="I104" s="2">
        <v>1.6339999999999999</v>
      </c>
      <c r="J104" s="2">
        <f t="shared" si="6"/>
        <v>2.032330488820735</v>
      </c>
      <c r="L104">
        <v>0.443</v>
      </c>
      <c r="M104">
        <v>1.6080000000000001</v>
      </c>
      <c r="N104" s="2">
        <f t="shared" si="7"/>
        <v>2.0604625808912451</v>
      </c>
    </row>
    <row r="105" spans="1:14" x14ac:dyDescent="0.35">
      <c r="A105" s="25" t="s">
        <v>62</v>
      </c>
      <c r="B105" s="25" t="s">
        <v>49</v>
      </c>
      <c r="D105" s="23">
        <f>'Forshammar-uvit'!D102</f>
        <v>0.33549353305859436</v>
      </c>
      <c r="F105">
        <f t="shared" si="16"/>
        <v>2.0918236010422162</v>
      </c>
      <c r="H105" s="2">
        <v>0.39</v>
      </c>
      <c r="I105" s="2">
        <v>1.6339999999999999</v>
      </c>
      <c r="J105" s="2">
        <f t="shared" si="6"/>
        <v>2.0599395133328766</v>
      </c>
      <c r="L105">
        <v>0.443</v>
      </c>
      <c r="M105">
        <v>1.6080000000000001</v>
      </c>
      <c r="N105" s="2">
        <f t="shared" si="7"/>
        <v>2.0918236010422162</v>
      </c>
    </row>
    <row r="106" spans="1:14" x14ac:dyDescent="0.35">
      <c r="A106" s="25" t="s">
        <v>63</v>
      </c>
      <c r="B106" s="25" t="s">
        <v>16</v>
      </c>
      <c r="C106" t="str">
        <f>'Forshammar-uvit'!C103</f>
        <v>Al</v>
      </c>
      <c r="D106" s="23">
        <f>'Forshammar-uvit'!D103</f>
        <v>0.42821748477161148</v>
      </c>
      <c r="F106">
        <f>IF(C$106="Al",J106,N106)</f>
        <v>1.9647683874836961</v>
      </c>
      <c r="H106" s="2">
        <v>0.39</v>
      </c>
      <c r="I106" s="2">
        <v>1.6339999999999999</v>
      </c>
      <c r="J106" s="2">
        <f t="shared" si="6"/>
        <v>1.9647683874836961</v>
      </c>
      <c r="L106">
        <v>0.443</v>
      </c>
      <c r="M106">
        <v>1.6080000000000001</v>
      </c>
      <c r="N106" s="2">
        <f t="shared" si="7"/>
        <v>1.98371896321866</v>
      </c>
    </row>
    <row r="107" spans="1:14" x14ac:dyDescent="0.35">
      <c r="A107" s="25" t="s">
        <v>63</v>
      </c>
      <c r="B107" s="25" t="s">
        <v>13</v>
      </c>
      <c r="D107" s="23">
        <f>'Forshammar-uvit'!D104</f>
        <v>0.55530426073901928</v>
      </c>
      <c r="F107">
        <f t="shared" ref="F107:F111" si="17">IF(C$106="Al",J107,N107)</f>
        <v>1.863413248182662</v>
      </c>
      <c r="H107" s="2">
        <v>0.39</v>
      </c>
      <c r="I107" s="2">
        <v>1.6339999999999999</v>
      </c>
      <c r="J107" s="2">
        <f t="shared" si="6"/>
        <v>1.863413248182662</v>
      </c>
      <c r="L107">
        <v>0.443</v>
      </c>
      <c r="M107">
        <v>1.6080000000000001</v>
      </c>
      <c r="N107" s="2">
        <f t="shared" si="7"/>
        <v>1.8685899203715879</v>
      </c>
    </row>
    <row r="108" spans="1:14" x14ac:dyDescent="0.35">
      <c r="A108" s="25" t="s">
        <v>63</v>
      </c>
      <c r="B108" s="25" t="s">
        <v>14</v>
      </c>
      <c r="D108" s="23">
        <f>'Forshammar-uvit'!D105</f>
        <v>0.53854280279231548</v>
      </c>
      <c r="F108">
        <f t="shared" si="17"/>
        <v>1.8753664371255714</v>
      </c>
      <c r="H108" s="2">
        <v>0.39</v>
      </c>
      <c r="I108" s="2">
        <v>1.6339999999999999</v>
      </c>
      <c r="J108" s="2">
        <f t="shared" si="6"/>
        <v>1.8753664371255714</v>
      </c>
      <c r="L108">
        <v>0.443</v>
      </c>
      <c r="M108">
        <v>1.6080000000000001</v>
      </c>
      <c r="N108" s="2">
        <f t="shared" si="7"/>
        <v>1.8821675170426364</v>
      </c>
    </row>
    <row r="109" spans="1:14" x14ac:dyDescent="0.35">
      <c r="A109" s="25" t="s">
        <v>63</v>
      </c>
      <c r="B109" s="25" t="s">
        <v>48</v>
      </c>
      <c r="D109" s="23">
        <f>'Forshammar-uvit'!D106</f>
        <v>0.46874505158163876</v>
      </c>
      <c r="F109">
        <f t="shared" si="17"/>
        <v>1.9295015407678393</v>
      </c>
      <c r="H109" s="2">
        <v>0.39</v>
      </c>
      <c r="I109" s="2">
        <v>1.6339999999999999</v>
      </c>
      <c r="J109" s="2">
        <f t="shared" si="6"/>
        <v>1.9295015407678393</v>
      </c>
      <c r="L109">
        <v>0.443</v>
      </c>
      <c r="M109">
        <v>1.6080000000000001</v>
      </c>
      <c r="N109" s="2">
        <f t="shared" si="7"/>
        <v>1.9436594424619305</v>
      </c>
    </row>
    <row r="110" spans="1:14" x14ac:dyDescent="0.35">
      <c r="A110" s="25" t="s">
        <v>63</v>
      </c>
      <c r="B110" s="25" t="s">
        <v>31</v>
      </c>
      <c r="D110" s="23">
        <f>'Forshammar-uvit'!D107</f>
        <v>0.54706713537137552</v>
      </c>
      <c r="F110">
        <f t="shared" si="17"/>
        <v>1.8692416626258987</v>
      </c>
      <c r="H110" s="2">
        <v>0.39</v>
      </c>
      <c r="I110" s="2">
        <v>1.6339999999999999</v>
      </c>
      <c r="J110" s="2">
        <f t="shared" si="6"/>
        <v>1.8692416626258987</v>
      </c>
      <c r="L110">
        <v>0.443</v>
      </c>
      <c r="M110">
        <v>1.6080000000000001</v>
      </c>
      <c r="N110" s="2">
        <f t="shared" si="7"/>
        <v>1.8752104013930082</v>
      </c>
    </row>
    <row r="111" spans="1:14" x14ac:dyDescent="0.35">
      <c r="A111" s="25" t="s">
        <v>63</v>
      </c>
      <c r="B111" s="25" t="s">
        <v>49</v>
      </c>
      <c r="D111" s="23">
        <f>'Forshammar-uvit'!D108</f>
        <v>0.50857940615180453</v>
      </c>
      <c r="F111">
        <f t="shared" si="17"/>
        <v>1.8976922280437329</v>
      </c>
      <c r="H111" s="2">
        <v>0.39</v>
      </c>
      <c r="I111" s="2">
        <v>1.6339999999999999</v>
      </c>
      <c r="J111" s="2">
        <f t="shared" ref="J111:J153" si="18">I111-(H111*LN(D111))</f>
        <v>1.8976922280437329</v>
      </c>
      <c r="L111">
        <v>0.443</v>
      </c>
      <c r="M111">
        <v>1.6080000000000001</v>
      </c>
      <c r="N111" s="2">
        <f t="shared" ref="N111:N153" si="19">M111-(L111*LN(D111))</f>
        <v>1.9075273257009584</v>
      </c>
    </row>
    <row r="112" spans="1:14" x14ac:dyDescent="0.35">
      <c r="A112" s="25" t="s">
        <v>64</v>
      </c>
      <c r="B112" s="25" t="s">
        <v>16</v>
      </c>
      <c r="C112" t="str">
        <f>'Forshammar-uvit'!C109</f>
        <v>Al</v>
      </c>
      <c r="D112" s="23">
        <f>'Forshammar-uvit'!D109</f>
        <v>0.42821748477161148</v>
      </c>
      <c r="F112">
        <f>IF(C$112="Al",J112,N112)</f>
        <v>1.9647683874836961</v>
      </c>
      <c r="H112" s="2">
        <v>0.39</v>
      </c>
      <c r="I112" s="2">
        <v>1.6339999999999999</v>
      </c>
      <c r="J112" s="2">
        <f t="shared" si="18"/>
        <v>1.9647683874836961</v>
      </c>
      <c r="L112">
        <v>0.443</v>
      </c>
      <c r="M112">
        <v>1.6080000000000001</v>
      </c>
      <c r="N112" s="2">
        <f t="shared" si="19"/>
        <v>1.98371896321866</v>
      </c>
    </row>
    <row r="113" spans="1:14" x14ac:dyDescent="0.35">
      <c r="A113" s="25" t="s">
        <v>64</v>
      </c>
      <c r="B113" s="25" t="s">
        <v>13</v>
      </c>
      <c r="D113" s="23">
        <f>'Forshammar-uvit'!D110</f>
        <v>0.55530426073901928</v>
      </c>
      <c r="F113">
        <f t="shared" ref="F113:F117" si="20">IF(C$112="Al",J113,N113)</f>
        <v>1.863413248182662</v>
      </c>
      <c r="H113" s="2">
        <v>0.39</v>
      </c>
      <c r="I113" s="2">
        <v>1.6339999999999999</v>
      </c>
      <c r="J113" s="2">
        <f t="shared" si="18"/>
        <v>1.863413248182662</v>
      </c>
      <c r="L113">
        <v>0.443</v>
      </c>
      <c r="M113">
        <v>1.6080000000000001</v>
      </c>
      <c r="N113" s="2">
        <f t="shared" si="19"/>
        <v>1.8685899203715879</v>
      </c>
    </row>
    <row r="114" spans="1:14" x14ac:dyDescent="0.35">
      <c r="A114" s="25" t="s">
        <v>64</v>
      </c>
      <c r="B114" s="25" t="s">
        <v>14</v>
      </c>
      <c r="D114" s="23">
        <f>'Forshammar-uvit'!D111</f>
        <v>0.53854280279231548</v>
      </c>
      <c r="F114">
        <f t="shared" si="20"/>
        <v>1.8753664371255714</v>
      </c>
      <c r="H114" s="2">
        <v>0.39</v>
      </c>
      <c r="I114" s="2">
        <v>1.6339999999999999</v>
      </c>
      <c r="J114" s="2">
        <f t="shared" si="18"/>
        <v>1.8753664371255714</v>
      </c>
      <c r="L114">
        <v>0.443</v>
      </c>
      <c r="M114">
        <v>1.6080000000000001</v>
      </c>
      <c r="N114" s="2">
        <f t="shared" si="19"/>
        <v>1.8821675170426364</v>
      </c>
    </row>
    <row r="115" spans="1:14" x14ac:dyDescent="0.35">
      <c r="A115" s="25" t="s">
        <v>64</v>
      </c>
      <c r="B115" s="25" t="s">
        <v>48</v>
      </c>
      <c r="D115" s="23">
        <f>'Forshammar-uvit'!D112</f>
        <v>0.46874505158163876</v>
      </c>
      <c r="F115">
        <f t="shared" si="20"/>
        <v>1.9295015407678393</v>
      </c>
      <c r="H115" s="2">
        <v>0.39</v>
      </c>
      <c r="I115" s="2">
        <v>1.6339999999999999</v>
      </c>
      <c r="J115" s="2">
        <f t="shared" si="18"/>
        <v>1.9295015407678393</v>
      </c>
      <c r="L115">
        <v>0.443</v>
      </c>
      <c r="M115">
        <v>1.6080000000000001</v>
      </c>
      <c r="N115" s="2">
        <f t="shared" si="19"/>
        <v>1.9436594424619305</v>
      </c>
    </row>
    <row r="116" spans="1:14" x14ac:dyDescent="0.35">
      <c r="A116" s="25" t="s">
        <v>64</v>
      </c>
      <c r="B116" s="25" t="s">
        <v>31</v>
      </c>
      <c r="D116" s="23">
        <f>'Forshammar-uvit'!D113</f>
        <v>0.54706713537137552</v>
      </c>
      <c r="F116">
        <f t="shared" si="20"/>
        <v>1.8692416626258987</v>
      </c>
      <c r="H116" s="2">
        <v>0.39</v>
      </c>
      <c r="I116" s="2">
        <v>1.6339999999999999</v>
      </c>
      <c r="J116" s="2">
        <f t="shared" si="18"/>
        <v>1.8692416626258987</v>
      </c>
      <c r="L116">
        <v>0.443</v>
      </c>
      <c r="M116">
        <v>1.6080000000000001</v>
      </c>
      <c r="N116" s="2">
        <f t="shared" si="19"/>
        <v>1.8752104013930082</v>
      </c>
    </row>
    <row r="117" spans="1:14" x14ac:dyDescent="0.35">
      <c r="A117" s="25" t="s">
        <v>64</v>
      </c>
      <c r="B117" s="25" t="s">
        <v>49</v>
      </c>
      <c r="D117" s="23">
        <f>'Forshammar-uvit'!D114</f>
        <v>0.50857940615180453</v>
      </c>
      <c r="F117">
        <f t="shared" si="20"/>
        <v>1.8976922280437329</v>
      </c>
      <c r="H117" s="2">
        <v>0.39</v>
      </c>
      <c r="I117" s="2">
        <v>1.6339999999999999</v>
      </c>
      <c r="J117" s="2">
        <f t="shared" si="18"/>
        <v>1.8976922280437329</v>
      </c>
      <c r="L117">
        <v>0.443</v>
      </c>
      <c r="M117">
        <v>1.6080000000000001</v>
      </c>
      <c r="N117" s="2">
        <f t="shared" si="19"/>
        <v>1.9075273257009584</v>
      </c>
    </row>
    <row r="118" spans="1:14" x14ac:dyDescent="0.35">
      <c r="A118" s="25" t="s">
        <v>65</v>
      </c>
      <c r="B118" s="25" t="s">
        <v>16</v>
      </c>
      <c r="C118" t="str">
        <f>'Forshammar-uvit'!C115</f>
        <v>Al</v>
      </c>
      <c r="D118" s="23">
        <f>'Forshammar-uvit'!D115</f>
        <v>0.42821748477161148</v>
      </c>
      <c r="F118">
        <f>IF(C$118="Al",J118,N118)</f>
        <v>1.9647683874836961</v>
      </c>
      <c r="H118" s="2">
        <v>0.39</v>
      </c>
      <c r="I118" s="2">
        <v>1.6339999999999999</v>
      </c>
      <c r="J118" s="2">
        <f t="shared" si="18"/>
        <v>1.9647683874836961</v>
      </c>
      <c r="L118">
        <v>0.443</v>
      </c>
      <c r="M118">
        <v>1.6080000000000001</v>
      </c>
      <c r="N118" s="2">
        <f t="shared" si="19"/>
        <v>1.98371896321866</v>
      </c>
    </row>
    <row r="119" spans="1:14" x14ac:dyDescent="0.35">
      <c r="A119" s="25" t="s">
        <v>65</v>
      </c>
      <c r="B119" s="25" t="s">
        <v>13</v>
      </c>
      <c r="D119" s="23">
        <f>'Forshammar-uvit'!D116</f>
        <v>0.55530426073901928</v>
      </c>
      <c r="F119">
        <f t="shared" ref="F119:F123" si="21">IF(C$118="Al",J119,N119)</f>
        <v>1.863413248182662</v>
      </c>
      <c r="H119" s="2">
        <v>0.39</v>
      </c>
      <c r="I119" s="2">
        <v>1.6339999999999999</v>
      </c>
      <c r="J119" s="2">
        <f t="shared" si="18"/>
        <v>1.863413248182662</v>
      </c>
      <c r="L119">
        <v>0.443</v>
      </c>
      <c r="M119">
        <v>1.6080000000000001</v>
      </c>
      <c r="N119" s="2">
        <f t="shared" si="19"/>
        <v>1.8685899203715879</v>
      </c>
    </row>
    <row r="120" spans="1:14" x14ac:dyDescent="0.35">
      <c r="A120" s="25" t="s">
        <v>65</v>
      </c>
      <c r="B120" s="25" t="s">
        <v>14</v>
      </c>
      <c r="D120" s="23">
        <f>'Forshammar-uvit'!D117</f>
        <v>0.53854280279231548</v>
      </c>
      <c r="F120">
        <f t="shared" si="21"/>
        <v>1.8753664371255714</v>
      </c>
      <c r="H120" s="2">
        <v>0.39</v>
      </c>
      <c r="I120" s="2">
        <v>1.6339999999999999</v>
      </c>
      <c r="J120" s="2">
        <f t="shared" si="18"/>
        <v>1.8753664371255714</v>
      </c>
      <c r="L120">
        <v>0.443</v>
      </c>
      <c r="M120">
        <v>1.6080000000000001</v>
      </c>
      <c r="N120" s="2">
        <f t="shared" si="19"/>
        <v>1.8821675170426364</v>
      </c>
    </row>
    <row r="121" spans="1:14" x14ac:dyDescent="0.35">
      <c r="A121" s="25" t="s">
        <v>65</v>
      </c>
      <c r="B121" s="25" t="s">
        <v>48</v>
      </c>
      <c r="D121" s="23">
        <f>'Forshammar-uvit'!D118</f>
        <v>0.46874505158163876</v>
      </c>
      <c r="F121">
        <f t="shared" si="21"/>
        <v>1.9295015407678393</v>
      </c>
      <c r="H121" s="2">
        <v>0.39</v>
      </c>
      <c r="I121" s="2">
        <v>1.6339999999999999</v>
      </c>
      <c r="J121" s="2">
        <f t="shared" si="18"/>
        <v>1.9295015407678393</v>
      </c>
      <c r="L121">
        <v>0.443</v>
      </c>
      <c r="M121">
        <v>1.6080000000000001</v>
      </c>
      <c r="N121" s="2">
        <f t="shared" si="19"/>
        <v>1.9436594424619305</v>
      </c>
    </row>
    <row r="122" spans="1:14" x14ac:dyDescent="0.35">
      <c r="A122" s="25" t="s">
        <v>65</v>
      </c>
      <c r="B122" s="25" t="s">
        <v>31</v>
      </c>
      <c r="D122" s="23">
        <f>'Forshammar-uvit'!D119</f>
        <v>0.54706713537137552</v>
      </c>
      <c r="F122">
        <f t="shared" si="21"/>
        <v>1.8692416626258987</v>
      </c>
      <c r="H122" s="2">
        <v>0.39</v>
      </c>
      <c r="I122" s="2">
        <v>1.6339999999999999</v>
      </c>
      <c r="J122" s="2">
        <f t="shared" si="18"/>
        <v>1.8692416626258987</v>
      </c>
      <c r="L122">
        <v>0.443</v>
      </c>
      <c r="M122">
        <v>1.6080000000000001</v>
      </c>
      <c r="N122" s="2">
        <f t="shared" si="19"/>
        <v>1.8752104013930082</v>
      </c>
    </row>
    <row r="123" spans="1:14" x14ac:dyDescent="0.35">
      <c r="A123" s="25" t="s">
        <v>65</v>
      </c>
      <c r="B123" s="25" t="s">
        <v>49</v>
      </c>
      <c r="D123" s="23">
        <f>'Forshammar-uvit'!D120</f>
        <v>0.50857940615180453</v>
      </c>
      <c r="F123">
        <f t="shared" si="21"/>
        <v>1.8976922280437329</v>
      </c>
      <c r="H123" s="2">
        <v>0.39</v>
      </c>
      <c r="I123" s="2">
        <v>1.6339999999999999</v>
      </c>
      <c r="J123" s="2">
        <f t="shared" si="18"/>
        <v>1.8976922280437329</v>
      </c>
      <c r="L123">
        <v>0.443</v>
      </c>
      <c r="M123">
        <v>1.6080000000000001</v>
      </c>
      <c r="N123" s="2">
        <f t="shared" si="19"/>
        <v>1.9075273257009584</v>
      </c>
    </row>
    <row r="124" spans="1:14" x14ac:dyDescent="0.35">
      <c r="A124" s="25" t="s">
        <v>66</v>
      </c>
      <c r="B124" s="25" t="s">
        <v>16</v>
      </c>
      <c r="C124" t="str">
        <f>'Forshammar-uvit'!C121</f>
        <v>Al</v>
      </c>
      <c r="D124" s="23">
        <f>'Forshammar-uvit'!D121</f>
        <v>0.42821748477161148</v>
      </c>
      <c r="F124">
        <f>IF(C$124="Al",J124,N124)</f>
        <v>1.9647683874836961</v>
      </c>
      <c r="H124" s="2">
        <v>0.39</v>
      </c>
      <c r="I124" s="2">
        <v>1.6339999999999999</v>
      </c>
      <c r="J124" s="2">
        <f t="shared" si="18"/>
        <v>1.9647683874836961</v>
      </c>
      <c r="L124">
        <v>0.443</v>
      </c>
      <c r="M124">
        <v>1.6080000000000001</v>
      </c>
      <c r="N124" s="2">
        <f t="shared" si="19"/>
        <v>1.98371896321866</v>
      </c>
    </row>
    <row r="125" spans="1:14" x14ac:dyDescent="0.35">
      <c r="A125" s="25" t="s">
        <v>66</v>
      </c>
      <c r="B125" s="25" t="s">
        <v>13</v>
      </c>
      <c r="D125" s="23">
        <f>'Forshammar-uvit'!D122</f>
        <v>0.55530426073901928</v>
      </c>
      <c r="F125">
        <f t="shared" ref="F125:F129" si="22">IF(C$124="Al",J125,N125)</f>
        <v>1.863413248182662</v>
      </c>
      <c r="H125" s="2">
        <v>0.39</v>
      </c>
      <c r="I125" s="2">
        <v>1.6339999999999999</v>
      </c>
      <c r="J125" s="2">
        <f t="shared" si="18"/>
        <v>1.863413248182662</v>
      </c>
      <c r="L125">
        <v>0.443</v>
      </c>
      <c r="M125">
        <v>1.6080000000000001</v>
      </c>
      <c r="N125" s="2">
        <f t="shared" si="19"/>
        <v>1.8685899203715879</v>
      </c>
    </row>
    <row r="126" spans="1:14" x14ac:dyDescent="0.35">
      <c r="A126" s="25" t="s">
        <v>66</v>
      </c>
      <c r="B126" s="25" t="s">
        <v>14</v>
      </c>
      <c r="D126" s="23">
        <f>'Forshammar-uvit'!D123</f>
        <v>0.53854280279231548</v>
      </c>
      <c r="F126">
        <f t="shared" si="22"/>
        <v>1.8753664371255714</v>
      </c>
      <c r="H126" s="2">
        <v>0.39</v>
      </c>
      <c r="I126" s="2">
        <v>1.6339999999999999</v>
      </c>
      <c r="J126" s="2">
        <f t="shared" si="18"/>
        <v>1.8753664371255714</v>
      </c>
      <c r="L126">
        <v>0.443</v>
      </c>
      <c r="M126">
        <v>1.6080000000000001</v>
      </c>
      <c r="N126" s="2">
        <f t="shared" si="19"/>
        <v>1.8821675170426364</v>
      </c>
    </row>
    <row r="127" spans="1:14" x14ac:dyDescent="0.35">
      <c r="A127" s="25" t="s">
        <v>66</v>
      </c>
      <c r="B127" s="25" t="s">
        <v>48</v>
      </c>
      <c r="D127" s="23">
        <f>'Forshammar-uvit'!D124</f>
        <v>0.46874505158163876</v>
      </c>
      <c r="F127">
        <f t="shared" si="22"/>
        <v>1.9295015407678393</v>
      </c>
      <c r="H127" s="2">
        <v>0.39</v>
      </c>
      <c r="I127" s="2">
        <v>1.6339999999999999</v>
      </c>
      <c r="J127" s="2">
        <f t="shared" si="18"/>
        <v>1.9295015407678393</v>
      </c>
      <c r="L127">
        <v>0.443</v>
      </c>
      <c r="M127">
        <v>1.6080000000000001</v>
      </c>
      <c r="N127" s="2">
        <f t="shared" si="19"/>
        <v>1.9436594424619305</v>
      </c>
    </row>
    <row r="128" spans="1:14" x14ac:dyDescent="0.35">
      <c r="A128" s="25" t="s">
        <v>66</v>
      </c>
      <c r="B128" s="25" t="s">
        <v>31</v>
      </c>
      <c r="D128" s="23">
        <f>'Forshammar-uvit'!D125</f>
        <v>0.54706713537137552</v>
      </c>
      <c r="F128">
        <f t="shared" si="22"/>
        <v>1.8692416626258987</v>
      </c>
      <c r="H128" s="2">
        <v>0.39</v>
      </c>
      <c r="I128" s="2">
        <v>1.6339999999999999</v>
      </c>
      <c r="J128" s="2">
        <f t="shared" si="18"/>
        <v>1.8692416626258987</v>
      </c>
      <c r="L128">
        <v>0.443</v>
      </c>
      <c r="M128">
        <v>1.6080000000000001</v>
      </c>
      <c r="N128" s="2">
        <f t="shared" si="19"/>
        <v>1.8752104013930082</v>
      </c>
    </row>
    <row r="129" spans="1:14" x14ac:dyDescent="0.35">
      <c r="A129" s="25" t="s">
        <v>66</v>
      </c>
      <c r="B129" s="25" t="s">
        <v>49</v>
      </c>
      <c r="D129" s="23">
        <f>'Forshammar-uvit'!D126</f>
        <v>0.50857940615180453</v>
      </c>
      <c r="F129">
        <f t="shared" si="22"/>
        <v>1.8976922280437329</v>
      </c>
      <c r="H129" s="2">
        <v>0.39</v>
      </c>
      <c r="I129" s="2">
        <v>1.6339999999999999</v>
      </c>
      <c r="J129" s="2">
        <f t="shared" si="18"/>
        <v>1.8976922280437329</v>
      </c>
      <c r="L129">
        <v>0.443</v>
      </c>
      <c r="M129">
        <v>1.6080000000000001</v>
      </c>
      <c r="N129" s="2">
        <f t="shared" si="19"/>
        <v>1.9075273257009584</v>
      </c>
    </row>
    <row r="130" spans="1:14" x14ac:dyDescent="0.35">
      <c r="A130" s="25" t="s">
        <v>67</v>
      </c>
      <c r="B130" s="25" t="s">
        <v>16</v>
      </c>
      <c r="C130" t="str">
        <f>'Forshammar-uvit'!C127</f>
        <v>Al</v>
      </c>
      <c r="D130" s="23">
        <f>'Forshammar-uvit'!D127</f>
        <v>0.42821748477161148</v>
      </c>
      <c r="F130">
        <f>IF(C$130="Al",J130,N130)</f>
        <v>1.9647683874836961</v>
      </c>
      <c r="H130" s="2">
        <v>0.39</v>
      </c>
      <c r="I130" s="2">
        <v>1.6339999999999999</v>
      </c>
      <c r="J130" s="2">
        <f t="shared" si="18"/>
        <v>1.9647683874836961</v>
      </c>
      <c r="L130">
        <v>0.443</v>
      </c>
      <c r="M130">
        <v>1.6080000000000001</v>
      </c>
      <c r="N130" s="2">
        <f t="shared" si="19"/>
        <v>1.98371896321866</v>
      </c>
    </row>
    <row r="131" spans="1:14" x14ac:dyDescent="0.35">
      <c r="A131" s="25" t="s">
        <v>67</v>
      </c>
      <c r="B131" s="25" t="s">
        <v>13</v>
      </c>
      <c r="D131" s="23">
        <f>'Forshammar-uvit'!D128</f>
        <v>0.55530426073901928</v>
      </c>
      <c r="F131">
        <f t="shared" ref="F131:F135" si="23">IF(C$130="Al",J131,N131)</f>
        <v>1.863413248182662</v>
      </c>
      <c r="H131" s="2">
        <v>0.39</v>
      </c>
      <c r="I131" s="2">
        <v>1.6339999999999999</v>
      </c>
      <c r="J131" s="2">
        <f t="shared" si="18"/>
        <v>1.863413248182662</v>
      </c>
      <c r="L131">
        <v>0.443</v>
      </c>
      <c r="M131">
        <v>1.6080000000000001</v>
      </c>
      <c r="N131" s="2">
        <f t="shared" si="19"/>
        <v>1.8685899203715879</v>
      </c>
    </row>
    <row r="132" spans="1:14" x14ac:dyDescent="0.35">
      <c r="A132" s="25" t="s">
        <v>67</v>
      </c>
      <c r="B132" s="25" t="s">
        <v>14</v>
      </c>
      <c r="D132" s="23">
        <f>'Forshammar-uvit'!D129</f>
        <v>0.53854280279231548</v>
      </c>
      <c r="F132">
        <f t="shared" si="23"/>
        <v>1.8753664371255714</v>
      </c>
      <c r="H132" s="2">
        <v>0.39</v>
      </c>
      <c r="I132" s="2">
        <v>1.6339999999999999</v>
      </c>
      <c r="J132" s="2">
        <f t="shared" si="18"/>
        <v>1.8753664371255714</v>
      </c>
      <c r="L132">
        <v>0.443</v>
      </c>
      <c r="M132">
        <v>1.6080000000000001</v>
      </c>
      <c r="N132" s="2">
        <f t="shared" si="19"/>
        <v>1.8821675170426364</v>
      </c>
    </row>
    <row r="133" spans="1:14" x14ac:dyDescent="0.35">
      <c r="A133" s="25" t="s">
        <v>67</v>
      </c>
      <c r="B133" s="25" t="s">
        <v>48</v>
      </c>
      <c r="D133" s="23">
        <f>'Forshammar-uvit'!D130</f>
        <v>0.46874505158163876</v>
      </c>
      <c r="F133">
        <f t="shared" si="23"/>
        <v>1.9295015407678393</v>
      </c>
      <c r="H133" s="2">
        <v>0.39</v>
      </c>
      <c r="I133" s="2">
        <v>1.6339999999999999</v>
      </c>
      <c r="J133" s="2">
        <f t="shared" si="18"/>
        <v>1.9295015407678393</v>
      </c>
      <c r="L133">
        <v>0.443</v>
      </c>
      <c r="M133">
        <v>1.6080000000000001</v>
      </c>
      <c r="N133" s="2">
        <f t="shared" si="19"/>
        <v>1.9436594424619305</v>
      </c>
    </row>
    <row r="134" spans="1:14" x14ac:dyDescent="0.35">
      <c r="A134" s="25" t="s">
        <v>67</v>
      </c>
      <c r="B134" s="25" t="s">
        <v>31</v>
      </c>
      <c r="D134" s="23">
        <f>'Forshammar-uvit'!D131</f>
        <v>0.54706713537137552</v>
      </c>
      <c r="F134">
        <f t="shared" si="23"/>
        <v>1.8692416626258987</v>
      </c>
      <c r="H134" s="2">
        <v>0.39</v>
      </c>
      <c r="I134" s="2">
        <v>1.6339999999999999</v>
      </c>
      <c r="J134" s="2">
        <f t="shared" si="18"/>
        <v>1.8692416626258987</v>
      </c>
      <c r="L134">
        <v>0.443</v>
      </c>
      <c r="M134">
        <v>1.6080000000000001</v>
      </c>
      <c r="N134" s="2">
        <f t="shared" si="19"/>
        <v>1.8752104013930082</v>
      </c>
    </row>
    <row r="135" spans="1:14" x14ac:dyDescent="0.35">
      <c r="A135" s="25" t="s">
        <v>67</v>
      </c>
      <c r="B135" s="25" t="s">
        <v>49</v>
      </c>
      <c r="D135" s="23">
        <f>'Forshammar-uvit'!D132</f>
        <v>0.50857940615180453</v>
      </c>
      <c r="F135">
        <f t="shared" si="23"/>
        <v>1.8976922280437329</v>
      </c>
      <c r="H135" s="2">
        <v>0.39</v>
      </c>
      <c r="I135" s="2">
        <v>1.6339999999999999</v>
      </c>
      <c r="J135" s="2">
        <f t="shared" si="18"/>
        <v>1.8976922280437329</v>
      </c>
      <c r="L135">
        <v>0.443</v>
      </c>
      <c r="M135">
        <v>1.6080000000000001</v>
      </c>
      <c r="N135" s="2">
        <f t="shared" si="19"/>
        <v>1.9075273257009584</v>
      </c>
    </row>
    <row r="136" spans="1:14" x14ac:dyDescent="0.35">
      <c r="A136" s="25" t="s">
        <v>68</v>
      </c>
      <c r="B136" s="25" t="s">
        <v>16</v>
      </c>
      <c r="C136" t="str">
        <f>'Forshammar-uvit'!C133</f>
        <v>Al</v>
      </c>
      <c r="D136" s="23">
        <f>'Forshammar-uvit'!D133</f>
        <v>0.42821748477161148</v>
      </c>
      <c r="F136">
        <f>IF(C$136="Al",J136,N136)</f>
        <v>1.9647683874836961</v>
      </c>
      <c r="H136" s="2">
        <v>0.39</v>
      </c>
      <c r="I136" s="2">
        <v>1.6339999999999999</v>
      </c>
      <c r="J136" s="2">
        <f t="shared" si="18"/>
        <v>1.9647683874836961</v>
      </c>
      <c r="L136">
        <v>0.443</v>
      </c>
      <c r="M136">
        <v>1.6080000000000001</v>
      </c>
      <c r="N136" s="2">
        <f t="shared" si="19"/>
        <v>1.98371896321866</v>
      </c>
    </row>
    <row r="137" spans="1:14" x14ac:dyDescent="0.35">
      <c r="A137" s="25" t="s">
        <v>68</v>
      </c>
      <c r="B137" s="25" t="s">
        <v>13</v>
      </c>
      <c r="D137" s="23">
        <f>'Forshammar-uvit'!D134</f>
        <v>0.55530426073901928</v>
      </c>
      <c r="F137">
        <f t="shared" ref="F137:F141" si="24">IF(C$136="Al",J137,N137)</f>
        <v>1.863413248182662</v>
      </c>
      <c r="H137" s="2">
        <v>0.39</v>
      </c>
      <c r="I137" s="2">
        <v>1.6339999999999999</v>
      </c>
      <c r="J137" s="2">
        <f t="shared" si="18"/>
        <v>1.863413248182662</v>
      </c>
      <c r="L137">
        <v>0.443</v>
      </c>
      <c r="M137">
        <v>1.6080000000000001</v>
      </c>
      <c r="N137" s="2">
        <f t="shared" si="19"/>
        <v>1.8685899203715879</v>
      </c>
    </row>
    <row r="138" spans="1:14" x14ac:dyDescent="0.35">
      <c r="A138" s="25" t="s">
        <v>68</v>
      </c>
      <c r="B138" s="25" t="s">
        <v>14</v>
      </c>
      <c r="D138" s="23">
        <f>'Forshammar-uvit'!D135</f>
        <v>0.53854280279231548</v>
      </c>
      <c r="F138">
        <f t="shared" si="24"/>
        <v>1.8753664371255714</v>
      </c>
      <c r="H138" s="2">
        <v>0.39</v>
      </c>
      <c r="I138" s="2">
        <v>1.6339999999999999</v>
      </c>
      <c r="J138" s="2">
        <f t="shared" si="18"/>
        <v>1.8753664371255714</v>
      </c>
      <c r="L138">
        <v>0.443</v>
      </c>
      <c r="M138">
        <v>1.6080000000000001</v>
      </c>
      <c r="N138" s="2">
        <f t="shared" si="19"/>
        <v>1.8821675170426364</v>
      </c>
    </row>
    <row r="139" spans="1:14" x14ac:dyDescent="0.35">
      <c r="A139" s="25" t="s">
        <v>68</v>
      </c>
      <c r="B139" s="25" t="s">
        <v>48</v>
      </c>
      <c r="D139" s="23">
        <f>'Forshammar-uvit'!D136</f>
        <v>0.46874505158163876</v>
      </c>
      <c r="F139">
        <f t="shared" si="24"/>
        <v>1.9295015407678393</v>
      </c>
      <c r="H139" s="2">
        <v>0.39</v>
      </c>
      <c r="I139" s="2">
        <v>1.6339999999999999</v>
      </c>
      <c r="J139" s="2">
        <f t="shared" si="18"/>
        <v>1.9295015407678393</v>
      </c>
      <c r="L139">
        <v>0.443</v>
      </c>
      <c r="M139">
        <v>1.6080000000000001</v>
      </c>
      <c r="N139" s="2">
        <f t="shared" si="19"/>
        <v>1.9436594424619305</v>
      </c>
    </row>
    <row r="140" spans="1:14" x14ac:dyDescent="0.35">
      <c r="A140" s="25" t="s">
        <v>68</v>
      </c>
      <c r="B140" s="25" t="s">
        <v>31</v>
      </c>
      <c r="D140" s="23">
        <f>'Forshammar-uvit'!D137</f>
        <v>0.54706713537137552</v>
      </c>
      <c r="F140">
        <f t="shared" si="24"/>
        <v>1.8692416626258987</v>
      </c>
      <c r="H140" s="2">
        <v>0.39</v>
      </c>
      <c r="I140" s="2">
        <v>1.6339999999999999</v>
      </c>
      <c r="J140" s="2">
        <f t="shared" si="18"/>
        <v>1.8692416626258987</v>
      </c>
      <c r="L140">
        <v>0.443</v>
      </c>
      <c r="M140">
        <v>1.6080000000000001</v>
      </c>
      <c r="N140" s="2">
        <f t="shared" si="19"/>
        <v>1.8752104013930082</v>
      </c>
    </row>
    <row r="141" spans="1:14" x14ac:dyDescent="0.35">
      <c r="A141" s="25" t="s">
        <v>68</v>
      </c>
      <c r="B141" s="25" t="s">
        <v>49</v>
      </c>
      <c r="D141" s="23">
        <f>'Forshammar-uvit'!D138</f>
        <v>0.50857940615180453</v>
      </c>
      <c r="F141">
        <f t="shared" si="24"/>
        <v>1.8976922280437329</v>
      </c>
      <c r="H141" s="2">
        <v>0.39</v>
      </c>
      <c r="I141" s="2">
        <v>1.6339999999999999</v>
      </c>
      <c r="J141" s="2">
        <f t="shared" si="18"/>
        <v>1.8976922280437329</v>
      </c>
      <c r="L141">
        <v>0.443</v>
      </c>
      <c r="M141">
        <v>1.6080000000000001</v>
      </c>
      <c r="N141" s="2">
        <f t="shared" si="19"/>
        <v>1.9075273257009584</v>
      </c>
    </row>
    <row r="142" spans="1:14" x14ac:dyDescent="0.35">
      <c r="A142" s="25" t="s">
        <v>69</v>
      </c>
      <c r="B142" s="25" t="s">
        <v>16</v>
      </c>
      <c r="C142" t="str">
        <f>'Forshammar-uvit'!C139</f>
        <v>Al</v>
      </c>
      <c r="D142" s="23">
        <f>'Forshammar-uvit'!D139</f>
        <v>0.42821748477161148</v>
      </c>
      <c r="F142">
        <f>IF(C$142="Al",J142,N142)</f>
        <v>1.9647683874836961</v>
      </c>
      <c r="H142" s="2">
        <v>0.39</v>
      </c>
      <c r="I142" s="2">
        <v>1.6339999999999999</v>
      </c>
      <c r="J142" s="2">
        <f t="shared" si="18"/>
        <v>1.9647683874836961</v>
      </c>
      <c r="L142">
        <v>0.443</v>
      </c>
      <c r="M142">
        <v>1.6080000000000001</v>
      </c>
      <c r="N142" s="2">
        <f t="shared" si="19"/>
        <v>1.98371896321866</v>
      </c>
    </row>
    <row r="143" spans="1:14" x14ac:dyDescent="0.35">
      <c r="A143" s="25" t="s">
        <v>69</v>
      </c>
      <c r="B143" s="25" t="s">
        <v>13</v>
      </c>
      <c r="D143" s="23">
        <f>'Forshammar-uvit'!D140</f>
        <v>0.55530426073901928</v>
      </c>
      <c r="F143">
        <f t="shared" ref="F143:F147" si="25">IF(C$142="Al",J143,N143)</f>
        <v>1.863413248182662</v>
      </c>
      <c r="H143" s="2">
        <v>0.39</v>
      </c>
      <c r="I143" s="2">
        <v>1.6339999999999999</v>
      </c>
      <c r="J143" s="2">
        <f t="shared" si="18"/>
        <v>1.863413248182662</v>
      </c>
      <c r="L143">
        <v>0.443</v>
      </c>
      <c r="M143">
        <v>1.6080000000000001</v>
      </c>
      <c r="N143" s="2">
        <f t="shared" si="19"/>
        <v>1.8685899203715879</v>
      </c>
    </row>
    <row r="144" spans="1:14" x14ac:dyDescent="0.35">
      <c r="A144" s="25" t="s">
        <v>69</v>
      </c>
      <c r="B144" s="25" t="s">
        <v>14</v>
      </c>
      <c r="D144" s="23">
        <f>'Forshammar-uvit'!D141</f>
        <v>0.53854280279231548</v>
      </c>
      <c r="F144">
        <f t="shared" si="25"/>
        <v>1.8753664371255714</v>
      </c>
      <c r="H144" s="2">
        <v>0.39</v>
      </c>
      <c r="I144" s="2">
        <v>1.6339999999999999</v>
      </c>
      <c r="J144" s="2">
        <f t="shared" si="18"/>
        <v>1.8753664371255714</v>
      </c>
      <c r="L144">
        <v>0.443</v>
      </c>
      <c r="M144">
        <v>1.6080000000000001</v>
      </c>
      <c r="N144" s="2">
        <f t="shared" si="19"/>
        <v>1.8821675170426364</v>
      </c>
    </row>
    <row r="145" spans="1:14" x14ac:dyDescent="0.35">
      <c r="A145" s="25" t="s">
        <v>69</v>
      </c>
      <c r="B145" s="25" t="s">
        <v>48</v>
      </c>
      <c r="D145" s="23">
        <f>'Forshammar-uvit'!D142</f>
        <v>0.46874505158163876</v>
      </c>
      <c r="F145">
        <f t="shared" si="25"/>
        <v>1.9295015407678393</v>
      </c>
      <c r="H145" s="2">
        <v>0.39</v>
      </c>
      <c r="I145" s="2">
        <v>1.6339999999999999</v>
      </c>
      <c r="J145" s="2">
        <f t="shared" si="18"/>
        <v>1.9295015407678393</v>
      </c>
      <c r="L145">
        <v>0.443</v>
      </c>
      <c r="M145">
        <v>1.6080000000000001</v>
      </c>
      <c r="N145" s="2">
        <f t="shared" si="19"/>
        <v>1.9436594424619305</v>
      </c>
    </row>
    <row r="146" spans="1:14" x14ac:dyDescent="0.35">
      <c r="A146" s="25" t="s">
        <v>69</v>
      </c>
      <c r="B146" s="25" t="s">
        <v>31</v>
      </c>
      <c r="D146" s="23">
        <f>'Forshammar-uvit'!D143</f>
        <v>0.54706713537137552</v>
      </c>
      <c r="F146">
        <f t="shared" si="25"/>
        <v>1.8692416626258987</v>
      </c>
      <c r="H146" s="2">
        <v>0.39</v>
      </c>
      <c r="I146" s="2">
        <v>1.6339999999999999</v>
      </c>
      <c r="J146" s="2">
        <f t="shared" si="18"/>
        <v>1.8692416626258987</v>
      </c>
      <c r="L146">
        <v>0.443</v>
      </c>
      <c r="M146">
        <v>1.6080000000000001</v>
      </c>
      <c r="N146" s="2">
        <f t="shared" si="19"/>
        <v>1.8752104013930082</v>
      </c>
    </row>
    <row r="147" spans="1:14" x14ac:dyDescent="0.35">
      <c r="A147" s="25" t="s">
        <v>69</v>
      </c>
      <c r="B147" s="25" t="s">
        <v>49</v>
      </c>
      <c r="D147" s="23">
        <f>'Forshammar-uvit'!D144</f>
        <v>0.50857940615180453</v>
      </c>
      <c r="F147">
        <f t="shared" si="25"/>
        <v>1.8976922280437329</v>
      </c>
      <c r="H147" s="2">
        <v>0.39</v>
      </c>
      <c r="I147" s="2">
        <v>1.6339999999999999</v>
      </c>
      <c r="J147" s="2">
        <f t="shared" si="18"/>
        <v>1.8976922280437329</v>
      </c>
      <c r="L147">
        <v>0.443</v>
      </c>
      <c r="M147">
        <v>1.6080000000000001</v>
      </c>
      <c r="N147" s="2">
        <f t="shared" si="19"/>
        <v>1.9075273257009584</v>
      </c>
    </row>
    <row r="148" spans="1:14" x14ac:dyDescent="0.35">
      <c r="A148" s="25" t="s">
        <v>70</v>
      </c>
      <c r="B148" s="25" t="s">
        <v>16</v>
      </c>
      <c r="C148" t="str">
        <f>'Forshammar-uvit'!C145</f>
        <v>Al</v>
      </c>
      <c r="D148" s="23">
        <f>'Forshammar-uvit'!D145</f>
        <v>0.42821748477161148</v>
      </c>
      <c r="F148">
        <f>IF(C$148="Al",J148,N148)</f>
        <v>1.9647683874836961</v>
      </c>
      <c r="H148" s="2">
        <v>0.39</v>
      </c>
      <c r="I148" s="2">
        <v>1.6339999999999999</v>
      </c>
      <c r="J148" s="2">
        <f t="shared" si="18"/>
        <v>1.9647683874836961</v>
      </c>
      <c r="L148">
        <v>0.443</v>
      </c>
      <c r="M148">
        <v>1.6080000000000001</v>
      </c>
      <c r="N148" s="2">
        <f t="shared" si="19"/>
        <v>1.98371896321866</v>
      </c>
    </row>
    <row r="149" spans="1:14" x14ac:dyDescent="0.35">
      <c r="A149" s="25" t="s">
        <v>70</v>
      </c>
      <c r="B149" s="25" t="s">
        <v>13</v>
      </c>
      <c r="D149" s="23">
        <f>'Forshammar-uvit'!D146</f>
        <v>0.55530426073901928</v>
      </c>
      <c r="F149">
        <f t="shared" ref="F149:F153" si="26">IF(C$148="Al",J149,N149)</f>
        <v>1.863413248182662</v>
      </c>
      <c r="H149" s="2">
        <v>0.39</v>
      </c>
      <c r="I149" s="2">
        <v>1.6339999999999999</v>
      </c>
      <c r="J149" s="2">
        <f t="shared" si="18"/>
        <v>1.863413248182662</v>
      </c>
      <c r="L149">
        <v>0.443</v>
      </c>
      <c r="M149">
        <v>1.6080000000000001</v>
      </c>
      <c r="N149" s="2">
        <f t="shared" si="19"/>
        <v>1.8685899203715879</v>
      </c>
    </row>
    <row r="150" spans="1:14" x14ac:dyDescent="0.35">
      <c r="A150" s="25" t="s">
        <v>70</v>
      </c>
      <c r="B150" s="25" t="s">
        <v>14</v>
      </c>
      <c r="D150" s="23">
        <f>'Forshammar-uvit'!D147</f>
        <v>0.53854280279231548</v>
      </c>
      <c r="F150">
        <f t="shared" si="26"/>
        <v>1.8753664371255714</v>
      </c>
      <c r="H150" s="2">
        <v>0.39</v>
      </c>
      <c r="I150" s="2">
        <v>1.6339999999999999</v>
      </c>
      <c r="J150" s="2">
        <f t="shared" si="18"/>
        <v>1.8753664371255714</v>
      </c>
      <c r="L150">
        <v>0.443</v>
      </c>
      <c r="M150">
        <v>1.6080000000000001</v>
      </c>
      <c r="N150" s="2">
        <f t="shared" si="19"/>
        <v>1.8821675170426364</v>
      </c>
    </row>
    <row r="151" spans="1:14" x14ac:dyDescent="0.35">
      <c r="A151" s="25" t="s">
        <v>70</v>
      </c>
      <c r="B151" s="25" t="s">
        <v>48</v>
      </c>
      <c r="D151" s="23">
        <f>'Forshammar-uvit'!D148</f>
        <v>0.46874505158163876</v>
      </c>
      <c r="F151">
        <f t="shared" si="26"/>
        <v>1.9295015407678393</v>
      </c>
      <c r="H151" s="2">
        <v>0.39</v>
      </c>
      <c r="I151" s="2">
        <v>1.6339999999999999</v>
      </c>
      <c r="J151" s="2">
        <f t="shared" si="18"/>
        <v>1.9295015407678393</v>
      </c>
      <c r="L151">
        <v>0.443</v>
      </c>
      <c r="M151">
        <v>1.6080000000000001</v>
      </c>
      <c r="N151" s="2">
        <f t="shared" si="19"/>
        <v>1.9436594424619305</v>
      </c>
    </row>
    <row r="152" spans="1:14" x14ac:dyDescent="0.35">
      <c r="A152" s="25" t="s">
        <v>70</v>
      </c>
      <c r="B152" s="25" t="s">
        <v>31</v>
      </c>
      <c r="D152" s="23">
        <f>'Forshammar-uvit'!D149</f>
        <v>0.54706713537137552</v>
      </c>
      <c r="F152">
        <f t="shared" si="26"/>
        <v>1.8692416626258987</v>
      </c>
      <c r="H152" s="2">
        <v>0.39</v>
      </c>
      <c r="I152" s="2">
        <v>1.6339999999999999</v>
      </c>
      <c r="J152" s="2">
        <f t="shared" si="18"/>
        <v>1.8692416626258987</v>
      </c>
      <c r="L152">
        <v>0.443</v>
      </c>
      <c r="M152">
        <v>1.6080000000000001</v>
      </c>
      <c r="N152" s="2">
        <f t="shared" si="19"/>
        <v>1.8752104013930082</v>
      </c>
    </row>
    <row r="153" spans="1:14" x14ac:dyDescent="0.35">
      <c r="A153" s="25" t="s">
        <v>70</v>
      </c>
      <c r="B153" s="25" t="s">
        <v>49</v>
      </c>
      <c r="D153" s="23">
        <f>'Forshammar-uvit'!D150</f>
        <v>0.50857940615180453</v>
      </c>
      <c r="F153">
        <f t="shared" si="26"/>
        <v>1.8976922280437329</v>
      </c>
      <c r="H153" s="2">
        <v>0.39</v>
      </c>
      <c r="I153" s="2">
        <v>1.6339999999999999</v>
      </c>
      <c r="J153" s="2">
        <f t="shared" si="18"/>
        <v>1.8976922280437329</v>
      </c>
      <c r="L153">
        <v>0.443</v>
      </c>
      <c r="M153">
        <v>1.6080000000000001</v>
      </c>
      <c r="N153" s="2">
        <f t="shared" si="19"/>
        <v>1.9075273257009584</v>
      </c>
    </row>
    <row r="154" spans="1:14" x14ac:dyDescent="0.35">
      <c r="A154" s="25"/>
      <c r="B154" s="25"/>
      <c r="D154" s="23"/>
      <c r="J154" t="s">
        <v>27</v>
      </c>
      <c r="N154" t="s">
        <v>28</v>
      </c>
    </row>
    <row r="155" spans="1:14" x14ac:dyDescent="0.35">
      <c r="A155" s="27" t="s">
        <v>6</v>
      </c>
      <c r="B155" s="27" t="s">
        <v>15</v>
      </c>
      <c r="C155" t="str">
        <f>'Forshammar-uvit'!C151</f>
        <v>Mg</v>
      </c>
      <c r="D155" s="23">
        <f>'Forshammar-uvit'!D151</f>
        <v>0.31817525883956166</v>
      </c>
      <c r="F155">
        <f>IF(C$155="Al",J155,N155)</f>
        <v>2.1153027433788836</v>
      </c>
      <c r="H155" s="2">
        <v>0.39</v>
      </c>
      <c r="I155" s="2">
        <v>1.6339999999999999</v>
      </c>
      <c r="J155" s="2">
        <f>I155-(H155*LN(D155))</f>
        <v>2.0806096386405519</v>
      </c>
      <c r="L155">
        <v>0.443</v>
      </c>
      <c r="M155">
        <v>1.6080000000000001</v>
      </c>
      <c r="N155" s="2">
        <f>M155-(L155*LN(D155))</f>
        <v>2.1153027433788836</v>
      </c>
    </row>
    <row r="156" spans="1:14" x14ac:dyDescent="0.35">
      <c r="A156" s="27" t="s">
        <v>6</v>
      </c>
      <c r="B156" s="27" t="s">
        <v>10</v>
      </c>
      <c r="D156" s="23">
        <f>'Forshammar-uvit'!D152</f>
        <v>0.3567841823059778</v>
      </c>
      <c r="F156">
        <f t="shared" ref="F156:F160" si="27">IF(C$155="Al",J156,N156)</f>
        <v>2.0645665256329493</v>
      </c>
      <c r="H156" s="2">
        <v>0.39</v>
      </c>
      <c r="I156" s="2">
        <v>1.6339999999999999</v>
      </c>
      <c r="J156" s="2">
        <f t="shared" ref="J156:J172" si="28">I156-(H156*LN(D156))</f>
        <v>2.0359434424308129</v>
      </c>
      <c r="L156">
        <v>0.443</v>
      </c>
      <c r="M156">
        <v>1.6080000000000001</v>
      </c>
      <c r="N156" s="2">
        <f t="shared" ref="N156:N172" si="29">M156-(L156*LN(D156))</f>
        <v>2.0645665256329493</v>
      </c>
    </row>
    <row r="157" spans="1:14" x14ac:dyDescent="0.35">
      <c r="A157" s="27" t="s">
        <v>6</v>
      </c>
      <c r="B157" s="27" t="s">
        <v>10</v>
      </c>
      <c r="D157" s="23">
        <f>'Forshammar-uvit'!D153</f>
        <v>0.3567841823059778</v>
      </c>
      <c r="F157">
        <f t="shared" si="27"/>
        <v>2.0645665256329493</v>
      </c>
      <c r="H157" s="2">
        <v>0.39</v>
      </c>
      <c r="I157" s="2">
        <v>1.6339999999999999</v>
      </c>
      <c r="J157" s="2">
        <f t="shared" si="28"/>
        <v>2.0359434424308129</v>
      </c>
      <c r="L157">
        <v>0.443</v>
      </c>
      <c r="M157">
        <v>1.6080000000000001</v>
      </c>
      <c r="N157" s="2">
        <f t="shared" si="29"/>
        <v>2.0645665256329493</v>
      </c>
    </row>
    <row r="158" spans="1:14" x14ac:dyDescent="0.35">
      <c r="A158" s="27" t="s">
        <v>6</v>
      </c>
      <c r="B158" s="27" t="s">
        <v>16</v>
      </c>
      <c r="D158" s="23">
        <f>'Forshammar-uvit'!D154</f>
        <v>0.30160104566823759</v>
      </c>
      <c r="F158">
        <f t="shared" si="27"/>
        <v>2.139002027872575</v>
      </c>
      <c r="H158" s="2">
        <v>0.39</v>
      </c>
      <c r="I158" s="2">
        <v>1.6339999999999999</v>
      </c>
      <c r="J158" s="2">
        <f t="shared" si="28"/>
        <v>2.1014735685559911</v>
      </c>
      <c r="L158">
        <v>0.443</v>
      </c>
      <c r="M158">
        <v>1.6080000000000001</v>
      </c>
      <c r="N158" s="2">
        <f t="shared" si="29"/>
        <v>2.139002027872575</v>
      </c>
    </row>
    <row r="159" spans="1:14" x14ac:dyDescent="0.35">
      <c r="A159" s="27" t="s">
        <v>6</v>
      </c>
      <c r="B159" s="27" t="s">
        <v>13</v>
      </c>
      <c r="D159" s="23">
        <f>'Forshammar-uvit'!D155</f>
        <v>0.3433711857957718</v>
      </c>
      <c r="F159">
        <f t="shared" si="27"/>
        <v>2.0815418564775769</v>
      </c>
      <c r="H159" s="2">
        <v>0.39</v>
      </c>
      <c r="I159" s="2">
        <v>1.6339999999999999</v>
      </c>
      <c r="J159" s="2">
        <f t="shared" si="28"/>
        <v>2.0508878646190856</v>
      </c>
      <c r="L159">
        <v>0.443</v>
      </c>
      <c r="M159">
        <v>1.6080000000000001</v>
      </c>
      <c r="N159" s="2">
        <f t="shared" si="29"/>
        <v>2.0815418564775769</v>
      </c>
    </row>
    <row r="160" spans="1:14" x14ac:dyDescent="0.35">
      <c r="A160" s="27" t="s">
        <v>6</v>
      </c>
      <c r="B160" s="27" t="s">
        <v>13</v>
      </c>
      <c r="D160" s="23">
        <f>'Forshammar-uvit'!D156</f>
        <v>0.3433711857957718</v>
      </c>
      <c r="F160">
        <f t="shared" si="27"/>
        <v>2.0815418564775769</v>
      </c>
      <c r="H160" s="2">
        <v>0.39</v>
      </c>
      <c r="I160" s="2">
        <v>1.6339999999999999</v>
      </c>
      <c r="J160" s="2">
        <f t="shared" si="28"/>
        <v>2.0508878646190856</v>
      </c>
      <c r="L160">
        <v>0.443</v>
      </c>
      <c r="M160">
        <v>1.6080000000000001</v>
      </c>
      <c r="N160" s="2">
        <f t="shared" si="29"/>
        <v>2.0815418564775769</v>
      </c>
    </row>
    <row r="161" spans="1:14" x14ac:dyDescent="0.35">
      <c r="A161" s="27" t="s">
        <v>8</v>
      </c>
      <c r="B161" s="27" t="s">
        <v>15</v>
      </c>
      <c r="C161" t="str">
        <f>'Forshammar-uvit'!C157</f>
        <v>Mg</v>
      </c>
      <c r="D161" s="23">
        <f>'Forshammar-uvit'!D157</f>
        <v>0.31817525883956166</v>
      </c>
      <c r="F161">
        <f>IF(C$161="Al",J161,N161)</f>
        <v>2.1153027433788836</v>
      </c>
      <c r="H161" s="2">
        <v>0.39</v>
      </c>
      <c r="I161" s="2">
        <v>1.6339999999999999</v>
      </c>
      <c r="J161" s="2">
        <f t="shared" si="28"/>
        <v>2.0806096386405519</v>
      </c>
      <c r="L161">
        <v>0.443</v>
      </c>
      <c r="M161">
        <v>1.6080000000000001</v>
      </c>
      <c r="N161" s="2">
        <f t="shared" si="29"/>
        <v>2.1153027433788836</v>
      </c>
    </row>
    <row r="162" spans="1:14" x14ac:dyDescent="0.35">
      <c r="A162" s="27" t="s">
        <v>8</v>
      </c>
      <c r="B162" s="27" t="s">
        <v>10</v>
      </c>
      <c r="D162" s="23">
        <f>'Forshammar-uvit'!D158</f>
        <v>0.3567841823059778</v>
      </c>
      <c r="F162">
        <f t="shared" ref="F162:F166" si="30">IF(C$161="Al",J162,N162)</f>
        <v>2.0645665256329493</v>
      </c>
      <c r="H162" s="2">
        <v>0.39</v>
      </c>
      <c r="I162" s="2">
        <v>1.6339999999999999</v>
      </c>
      <c r="J162" s="2">
        <f t="shared" si="28"/>
        <v>2.0359434424308129</v>
      </c>
      <c r="L162">
        <v>0.443</v>
      </c>
      <c r="M162">
        <v>1.6080000000000001</v>
      </c>
      <c r="N162" s="2">
        <f t="shared" si="29"/>
        <v>2.0645665256329493</v>
      </c>
    </row>
    <row r="163" spans="1:14" x14ac:dyDescent="0.35">
      <c r="A163" s="27" t="s">
        <v>8</v>
      </c>
      <c r="B163" s="27" t="s">
        <v>10</v>
      </c>
      <c r="D163" s="23">
        <f>'Forshammar-uvit'!D159</f>
        <v>0.3567841823059778</v>
      </c>
      <c r="F163">
        <f t="shared" si="30"/>
        <v>2.0645665256329493</v>
      </c>
      <c r="H163" s="2">
        <v>0.39</v>
      </c>
      <c r="I163" s="2">
        <v>1.6339999999999999</v>
      </c>
      <c r="J163" s="2">
        <f t="shared" si="28"/>
        <v>2.0359434424308129</v>
      </c>
      <c r="L163">
        <v>0.443</v>
      </c>
      <c r="M163">
        <v>1.6080000000000001</v>
      </c>
      <c r="N163" s="2">
        <f t="shared" si="29"/>
        <v>2.0645665256329493</v>
      </c>
    </row>
    <row r="164" spans="1:14" x14ac:dyDescent="0.35">
      <c r="A164" s="27" t="s">
        <v>8</v>
      </c>
      <c r="B164" s="27" t="s">
        <v>16</v>
      </c>
      <c r="D164" s="23">
        <f>'Forshammar-uvit'!D160</f>
        <v>0.30160104566823759</v>
      </c>
      <c r="F164">
        <f t="shared" si="30"/>
        <v>2.139002027872575</v>
      </c>
      <c r="H164" s="2">
        <v>0.39</v>
      </c>
      <c r="I164" s="2">
        <v>1.6339999999999999</v>
      </c>
      <c r="J164" s="2">
        <f t="shared" si="28"/>
        <v>2.1014735685559911</v>
      </c>
      <c r="L164">
        <v>0.443</v>
      </c>
      <c r="M164">
        <v>1.6080000000000001</v>
      </c>
      <c r="N164" s="2">
        <f t="shared" si="29"/>
        <v>2.139002027872575</v>
      </c>
    </row>
    <row r="165" spans="1:14" x14ac:dyDescent="0.35">
      <c r="A165" s="27" t="s">
        <v>8</v>
      </c>
      <c r="B165" s="27" t="s">
        <v>13</v>
      </c>
      <c r="D165" s="23">
        <f>'Forshammar-uvit'!D161</f>
        <v>0.3433711857957718</v>
      </c>
      <c r="F165">
        <f t="shared" si="30"/>
        <v>2.0815418564775769</v>
      </c>
      <c r="H165" s="2">
        <v>0.39</v>
      </c>
      <c r="I165" s="2">
        <v>1.6339999999999999</v>
      </c>
      <c r="J165" s="2">
        <f t="shared" si="28"/>
        <v>2.0508878646190856</v>
      </c>
      <c r="L165">
        <v>0.443</v>
      </c>
      <c r="M165">
        <v>1.6080000000000001</v>
      </c>
      <c r="N165" s="2">
        <f t="shared" si="29"/>
        <v>2.0815418564775769</v>
      </c>
    </row>
    <row r="166" spans="1:14" x14ac:dyDescent="0.35">
      <c r="A166" s="27" t="s">
        <v>8</v>
      </c>
      <c r="B166" s="27" t="s">
        <v>13</v>
      </c>
      <c r="D166" s="23">
        <f>'Forshammar-uvit'!D162</f>
        <v>0.3433711857957718</v>
      </c>
      <c r="F166">
        <f t="shared" si="30"/>
        <v>2.0815418564775769</v>
      </c>
      <c r="H166" s="2">
        <v>0.39</v>
      </c>
      <c r="I166" s="2">
        <v>1.6339999999999999</v>
      </c>
      <c r="J166" s="2">
        <f t="shared" si="28"/>
        <v>2.0508878646190856</v>
      </c>
      <c r="L166">
        <v>0.443</v>
      </c>
      <c r="M166">
        <v>1.6080000000000001</v>
      </c>
      <c r="N166" s="2">
        <f t="shared" si="29"/>
        <v>2.0815418564775769</v>
      </c>
    </row>
    <row r="167" spans="1:14" x14ac:dyDescent="0.35">
      <c r="A167" s="27" t="s">
        <v>71</v>
      </c>
      <c r="B167" s="27" t="s">
        <v>15</v>
      </c>
      <c r="C167" t="str">
        <f>'Forshammar-uvit'!C163</f>
        <v>Mg</v>
      </c>
      <c r="D167" s="23">
        <f>'Forshammar-uvit'!D163</f>
        <v>0.31817525883956166</v>
      </c>
      <c r="F167">
        <f>IF(C$167="Al",J167,N167)</f>
        <v>2.1153027433788836</v>
      </c>
      <c r="H167" s="2">
        <v>0.39</v>
      </c>
      <c r="I167" s="2">
        <v>1.6339999999999999</v>
      </c>
      <c r="J167" s="2">
        <f t="shared" si="28"/>
        <v>2.0806096386405519</v>
      </c>
      <c r="L167">
        <v>0.443</v>
      </c>
      <c r="M167">
        <v>1.6080000000000001</v>
      </c>
      <c r="N167" s="2">
        <f t="shared" si="29"/>
        <v>2.1153027433788836</v>
      </c>
    </row>
    <row r="168" spans="1:14" x14ac:dyDescent="0.35">
      <c r="A168" s="27" t="s">
        <v>71</v>
      </c>
      <c r="B168" s="27" t="s">
        <v>10</v>
      </c>
      <c r="D168" s="23">
        <f>'Forshammar-uvit'!D164</f>
        <v>0.3567841823059778</v>
      </c>
      <c r="F168">
        <f t="shared" ref="F168:F172" si="31">IF(C$167="Al",J168,N168)</f>
        <v>2.0645665256329493</v>
      </c>
      <c r="H168" s="2">
        <v>0.39</v>
      </c>
      <c r="I168" s="2">
        <v>1.6339999999999999</v>
      </c>
      <c r="J168" s="2">
        <f t="shared" si="28"/>
        <v>2.0359434424308129</v>
      </c>
      <c r="L168">
        <v>0.443</v>
      </c>
      <c r="M168">
        <v>1.6080000000000001</v>
      </c>
      <c r="N168" s="2">
        <f t="shared" si="29"/>
        <v>2.0645665256329493</v>
      </c>
    </row>
    <row r="169" spans="1:14" x14ac:dyDescent="0.35">
      <c r="A169" s="27" t="s">
        <v>71</v>
      </c>
      <c r="B169" s="27" t="s">
        <v>10</v>
      </c>
      <c r="D169" s="23">
        <f>'Forshammar-uvit'!D165</f>
        <v>0.3567841823059778</v>
      </c>
      <c r="F169">
        <f t="shared" si="31"/>
        <v>2.0645665256329493</v>
      </c>
      <c r="H169" s="2">
        <v>0.39</v>
      </c>
      <c r="I169" s="2">
        <v>1.6339999999999999</v>
      </c>
      <c r="J169" s="2">
        <f t="shared" si="28"/>
        <v>2.0359434424308129</v>
      </c>
      <c r="L169">
        <v>0.443</v>
      </c>
      <c r="M169">
        <v>1.6080000000000001</v>
      </c>
      <c r="N169" s="2">
        <f t="shared" si="29"/>
        <v>2.0645665256329493</v>
      </c>
    </row>
    <row r="170" spans="1:14" x14ac:dyDescent="0.35">
      <c r="A170" s="27" t="s">
        <v>71</v>
      </c>
      <c r="B170" s="27" t="s">
        <v>16</v>
      </c>
      <c r="D170" s="23">
        <f>'Forshammar-uvit'!D166</f>
        <v>0.30160104566823759</v>
      </c>
      <c r="F170">
        <f t="shared" si="31"/>
        <v>2.139002027872575</v>
      </c>
      <c r="H170" s="2">
        <v>0.39</v>
      </c>
      <c r="I170" s="2">
        <v>1.6339999999999999</v>
      </c>
      <c r="J170" s="2">
        <f t="shared" si="28"/>
        <v>2.1014735685559911</v>
      </c>
      <c r="L170">
        <v>0.443</v>
      </c>
      <c r="M170">
        <v>1.6080000000000001</v>
      </c>
      <c r="N170" s="2">
        <f t="shared" si="29"/>
        <v>2.139002027872575</v>
      </c>
    </row>
    <row r="171" spans="1:14" x14ac:dyDescent="0.35">
      <c r="A171" s="27" t="s">
        <v>71</v>
      </c>
      <c r="B171" s="27" t="s">
        <v>13</v>
      </c>
      <c r="D171" s="23">
        <f>'Forshammar-uvit'!D167</f>
        <v>0.3433711857957718</v>
      </c>
      <c r="F171">
        <f t="shared" si="31"/>
        <v>2.0815418564775769</v>
      </c>
      <c r="H171" s="2">
        <v>0.39</v>
      </c>
      <c r="I171" s="2">
        <v>1.6339999999999999</v>
      </c>
      <c r="J171" s="2">
        <f t="shared" si="28"/>
        <v>2.0508878646190856</v>
      </c>
      <c r="L171">
        <v>0.443</v>
      </c>
      <c r="M171">
        <v>1.6080000000000001</v>
      </c>
      <c r="N171" s="2">
        <f t="shared" si="29"/>
        <v>2.0815418564775769</v>
      </c>
    </row>
    <row r="172" spans="1:14" x14ac:dyDescent="0.35">
      <c r="A172" s="27" t="s">
        <v>71</v>
      </c>
      <c r="B172" s="27" t="s">
        <v>13</v>
      </c>
      <c r="D172" s="23">
        <f>'Forshammar-uvit'!D168</f>
        <v>0.3433711857957718</v>
      </c>
      <c r="F172">
        <f t="shared" si="31"/>
        <v>2.0815418564775769</v>
      </c>
      <c r="H172" s="2">
        <v>0.39</v>
      </c>
      <c r="I172" s="2">
        <v>1.6339999999999999</v>
      </c>
      <c r="J172" s="2">
        <f t="shared" si="28"/>
        <v>2.0508878646190856</v>
      </c>
      <c r="L172">
        <v>0.443</v>
      </c>
      <c r="M172">
        <v>1.6080000000000001</v>
      </c>
      <c r="N172" s="2">
        <f t="shared" si="29"/>
        <v>2.0815418564775769</v>
      </c>
    </row>
    <row r="173" spans="1:14" x14ac:dyDescent="0.35">
      <c r="A173" s="27"/>
      <c r="B173" s="27"/>
      <c r="D173" s="23"/>
      <c r="J173" t="s">
        <v>19</v>
      </c>
    </row>
    <row r="174" spans="1:14" x14ac:dyDescent="0.35">
      <c r="A174" s="30" t="s">
        <v>72</v>
      </c>
      <c r="B174" s="30" t="s">
        <v>10</v>
      </c>
      <c r="C174" t="str">
        <f>'Forshammar-uvit'!C169</f>
        <v>Ca</v>
      </c>
      <c r="D174" s="23">
        <f>'Forshammar-uvit'!D169</f>
        <v>0.29593841256058551</v>
      </c>
      <c r="F174">
        <f>J174</f>
        <v>2.4049999999999998</v>
      </c>
      <c r="H174">
        <v>0.40899999999999997</v>
      </c>
      <c r="I174">
        <v>1.907</v>
      </c>
      <c r="J174" s="2">
        <f>I174-(H174*LN(D174))</f>
        <v>2.4049999999999998</v>
      </c>
    </row>
    <row r="175" spans="1:14" x14ac:dyDescent="0.35">
      <c r="A175" s="30" t="s">
        <v>72</v>
      </c>
      <c r="B175" s="30" t="s">
        <v>10</v>
      </c>
      <c r="D175" s="23">
        <f>'Forshammar-uvit'!D170</f>
        <v>0.29593841256058551</v>
      </c>
      <c r="F175">
        <f t="shared" ref="F175:F182" si="32">J175</f>
        <v>2.4049999999999998</v>
      </c>
      <c r="H175">
        <v>0.40899999999999997</v>
      </c>
      <c r="I175">
        <v>1.907</v>
      </c>
      <c r="J175" s="2">
        <f t="shared" ref="J175:J182" si="33">I175-(H175*LN(D175))</f>
        <v>2.4049999999999998</v>
      </c>
    </row>
    <row r="176" spans="1:14" x14ac:dyDescent="0.35">
      <c r="A176" s="30" t="s">
        <v>72</v>
      </c>
      <c r="B176" s="30" t="s">
        <v>10</v>
      </c>
      <c r="D176" s="23">
        <f>'Forshammar-uvit'!D171</f>
        <v>0.29593841256058551</v>
      </c>
      <c r="F176">
        <f t="shared" si="32"/>
        <v>2.4049999999999998</v>
      </c>
      <c r="H176">
        <v>0.40899999999999997</v>
      </c>
      <c r="I176">
        <v>1.907</v>
      </c>
      <c r="J176" s="2">
        <f t="shared" si="33"/>
        <v>2.4049999999999998</v>
      </c>
    </row>
    <row r="177" spans="1:10" x14ac:dyDescent="0.35">
      <c r="A177" s="30" t="s">
        <v>73</v>
      </c>
      <c r="B177" s="30" t="s">
        <v>11</v>
      </c>
      <c r="D177" s="23">
        <f>'Forshammar-uvit'!D172</f>
        <v>0.13378898720735533</v>
      </c>
      <c r="F177">
        <f t="shared" si="32"/>
        <v>2.7296999999999998</v>
      </c>
      <c r="H177">
        <v>0.40899999999999997</v>
      </c>
      <c r="I177">
        <v>1.907</v>
      </c>
      <c r="J177" s="2">
        <f t="shared" si="33"/>
        <v>2.7296999999999998</v>
      </c>
    </row>
    <row r="178" spans="1:10" x14ac:dyDescent="0.35">
      <c r="A178" s="30" t="s">
        <v>73</v>
      </c>
      <c r="B178" s="30" t="s">
        <v>11</v>
      </c>
      <c r="D178" s="23">
        <f>'Forshammar-uvit'!D173</f>
        <v>0.13378898720735533</v>
      </c>
      <c r="F178">
        <f t="shared" si="32"/>
        <v>2.7296999999999998</v>
      </c>
      <c r="H178">
        <v>0.40899999999999997</v>
      </c>
      <c r="I178">
        <v>1.907</v>
      </c>
      <c r="J178" s="2">
        <f t="shared" si="33"/>
        <v>2.7296999999999998</v>
      </c>
    </row>
    <row r="179" spans="1:10" x14ac:dyDescent="0.35">
      <c r="A179" s="30" t="s">
        <v>73</v>
      </c>
      <c r="B179" s="30" t="s">
        <v>11</v>
      </c>
      <c r="D179" s="23">
        <f>'Forshammar-uvit'!D174</f>
        <v>0.13378898720735533</v>
      </c>
      <c r="F179">
        <f t="shared" si="32"/>
        <v>2.7296999999999998</v>
      </c>
      <c r="H179">
        <v>0.40899999999999997</v>
      </c>
      <c r="I179">
        <v>1.907</v>
      </c>
      <c r="J179" s="2">
        <f t="shared" si="33"/>
        <v>2.7296999999999998</v>
      </c>
    </row>
    <row r="180" spans="1:10" x14ac:dyDescent="0.35">
      <c r="A180" s="30" t="s">
        <v>73</v>
      </c>
      <c r="B180" s="30" t="s">
        <v>12</v>
      </c>
      <c r="D180" s="23">
        <f>'Forshammar-uvit'!D175</f>
        <v>0.17432351142263749</v>
      </c>
      <c r="F180">
        <f t="shared" si="32"/>
        <v>2.6214585600067908</v>
      </c>
      <c r="H180">
        <v>0.40899999999999997</v>
      </c>
      <c r="I180">
        <v>1.907</v>
      </c>
      <c r="J180" s="2">
        <f t="shared" si="33"/>
        <v>2.6214585600067908</v>
      </c>
    </row>
    <row r="181" spans="1:10" x14ac:dyDescent="0.35">
      <c r="A181" s="30" t="s">
        <v>73</v>
      </c>
      <c r="B181" s="30" t="s">
        <v>12</v>
      </c>
      <c r="D181" s="23">
        <f>'Forshammar-uvit'!D176</f>
        <v>0.17432351142263749</v>
      </c>
      <c r="F181">
        <f t="shared" si="32"/>
        <v>2.6214585600067908</v>
      </c>
      <c r="H181">
        <v>0.40899999999999997</v>
      </c>
      <c r="I181">
        <v>1.907</v>
      </c>
      <c r="J181" s="2">
        <f t="shared" si="33"/>
        <v>2.6214585600067908</v>
      </c>
    </row>
    <row r="182" spans="1:10" x14ac:dyDescent="0.35">
      <c r="A182" s="30" t="s">
        <v>73</v>
      </c>
      <c r="B182" s="30" t="s">
        <v>12</v>
      </c>
      <c r="D182" s="23">
        <f>'Forshammar-uvit'!D177</f>
        <v>0.17432351142263749</v>
      </c>
      <c r="F182">
        <f t="shared" si="32"/>
        <v>2.6214585600067908</v>
      </c>
      <c r="H182">
        <v>0.40899999999999997</v>
      </c>
      <c r="I182">
        <v>1.907</v>
      </c>
      <c r="J182" s="2">
        <f t="shared" si="33"/>
        <v>2.6214585600067908</v>
      </c>
    </row>
    <row r="185" spans="1:10" x14ac:dyDescent="0.35">
      <c r="A185" t="s">
        <v>21</v>
      </c>
      <c r="B185" s="4">
        <v>1.6242000000000001</v>
      </c>
      <c r="D185">
        <f>(F2+F6+F10+F14+F18+F22)/6</f>
        <v>1.6264523929557473</v>
      </c>
      <c r="E185" s="4">
        <f>D185-B185</f>
        <v>2.2523929557471956E-3</v>
      </c>
    </row>
    <row r="186" spans="1:10" x14ac:dyDescent="0.35">
      <c r="A186" t="s">
        <v>22</v>
      </c>
      <c r="B186" s="4">
        <v>1.6394</v>
      </c>
      <c r="D186">
        <f>(F3+F7+F11+F15+F19+F23)/6</f>
        <v>1.6420319658569154</v>
      </c>
      <c r="E186" s="4">
        <f t="shared" ref="E186:E211" si="34">D186-B186</f>
        <v>2.6319658569153859E-3</v>
      </c>
    </row>
    <row r="187" spans="1:10" x14ac:dyDescent="0.35">
      <c r="A187" t="s">
        <v>33</v>
      </c>
      <c r="B187" s="4">
        <v>1.6071</v>
      </c>
      <c r="D187">
        <f>(F4+F8+F12+F16+F20+F24)/6</f>
        <v>1.6065084543928752</v>
      </c>
      <c r="E187" s="4">
        <f t="shared" si="34"/>
        <v>-5.9154560712482152E-4</v>
      </c>
    </row>
    <row r="188" spans="1:10" x14ac:dyDescent="0.35">
      <c r="A188" t="s">
        <v>34</v>
      </c>
      <c r="B188" s="4">
        <v>1.607</v>
      </c>
      <c r="D188">
        <f>(F5+F9+F13+F17+F21+F25)/6</f>
        <v>1.6066</v>
      </c>
      <c r="E188" s="4">
        <f t="shared" si="34"/>
        <v>-3.9999999999995595E-4</v>
      </c>
    </row>
    <row r="189" spans="1:10" x14ac:dyDescent="0.35">
      <c r="A189" s="6" t="s">
        <v>159</v>
      </c>
      <c r="B189" s="4">
        <f>AVERAGE(B185:B188)</f>
        <v>1.6194250000000001</v>
      </c>
      <c r="D189" s="4">
        <f>AVERAGE(D185:D188)</f>
        <v>1.6203982033013844</v>
      </c>
      <c r="E189" s="4">
        <f t="shared" si="34"/>
        <v>9.7320330138428446E-4</v>
      </c>
    </row>
    <row r="190" spans="1:10" x14ac:dyDescent="0.35">
      <c r="A190" t="s">
        <v>42</v>
      </c>
      <c r="B190" s="4">
        <v>1.365</v>
      </c>
      <c r="D190">
        <f>(F27+F30+F33+F36+F39+F42)/6</f>
        <v>1.3649483999325513</v>
      </c>
      <c r="E190" s="4">
        <f t="shared" si="34"/>
        <v>-5.1600067448642761E-5</v>
      </c>
    </row>
    <row r="191" spans="1:10" x14ac:dyDescent="0.35">
      <c r="A191" t="s">
        <v>43</v>
      </c>
      <c r="B191" s="4">
        <v>1.3794</v>
      </c>
      <c r="D191">
        <f>(F28+F31+F34+F37+F40+F43)/6</f>
        <v>1.3796999999999999</v>
      </c>
      <c r="E191" s="4">
        <f t="shared" si="34"/>
        <v>2.9999999999996696E-4</v>
      </c>
    </row>
    <row r="192" spans="1:10" x14ac:dyDescent="0.35">
      <c r="A192" t="s">
        <v>43</v>
      </c>
      <c r="B192" s="4">
        <v>1.3794</v>
      </c>
      <c r="D192">
        <f>(F29+F32+F35+F38+F41+F44)/6</f>
        <v>1.3796999999999999</v>
      </c>
      <c r="E192" s="4">
        <f t="shared" si="34"/>
        <v>2.9999999999996696E-4</v>
      </c>
    </row>
    <row r="193" spans="1:5" x14ac:dyDescent="0.35">
      <c r="A193" s="6" t="s">
        <v>160</v>
      </c>
      <c r="B193" s="4">
        <f>AVERAGE(B190:B192)</f>
        <v>1.3745999999999998</v>
      </c>
      <c r="D193" s="4">
        <f>AVERAGE(D190:D192)</f>
        <v>1.3747827999775171</v>
      </c>
      <c r="E193" s="4">
        <f t="shared" si="34"/>
        <v>1.8279997751724508E-4</v>
      </c>
    </row>
    <row r="194" spans="1:5" x14ac:dyDescent="0.35">
      <c r="A194" t="s">
        <v>39</v>
      </c>
      <c r="B194" s="4">
        <v>1.9888999999999999</v>
      </c>
      <c r="D194">
        <f>(F46+F52+F58+F64+F70+F76+F82+F88+F94+F100+F106+F112+F118+F124+F130+F136+F142+F148)/18</f>
        <v>1.9982672498606417</v>
      </c>
      <c r="E194" s="4">
        <f t="shared" si="34"/>
        <v>9.3672498606418575E-3</v>
      </c>
    </row>
    <row r="195" spans="1:5" x14ac:dyDescent="0.35">
      <c r="A195" t="s">
        <v>36</v>
      </c>
      <c r="B195" s="4">
        <v>1.8863000000000001</v>
      </c>
      <c r="D195">
        <f>(F47+F53+F59+F65+F71+F77+F83+F89+F95+F101+F107+F113+F119+F125+F131+F137+F143+F149)/18</f>
        <v>1.8951840280618084</v>
      </c>
      <c r="E195" s="4">
        <f t="shared" si="34"/>
        <v>8.8840280618083245E-3</v>
      </c>
    </row>
    <row r="196" spans="1:5" x14ac:dyDescent="0.35">
      <c r="A196" t="s">
        <v>37</v>
      </c>
      <c r="B196" s="4">
        <v>1.8984000000000001</v>
      </c>
      <c r="D196">
        <f>(F48+F54+F60+F66+F72+F78+F84+F90+F96+F102+F108+F114+F120+F126+F132+F138+F144+F150)/18</f>
        <v>1.9073410162076745</v>
      </c>
      <c r="E196" s="4">
        <f t="shared" si="34"/>
        <v>8.9410162076744015E-3</v>
      </c>
    </row>
    <row r="197" spans="1:5" x14ac:dyDescent="0.35">
      <c r="A197" t="s">
        <v>40</v>
      </c>
      <c r="B197" s="4">
        <v>1.9532</v>
      </c>
      <c r="D197">
        <f>(F49+F55+F61+F67+F73+F79+F85+F91+F97+F103+F109+F115+F121+F127+F133+F139+F145+F151)/18</f>
        <v>1.9623991112815153</v>
      </c>
      <c r="E197" s="4">
        <f t="shared" si="34"/>
        <v>9.1991112815152931E-3</v>
      </c>
    </row>
    <row r="198" spans="1:5" x14ac:dyDescent="0.35">
      <c r="A198" t="s">
        <v>38</v>
      </c>
      <c r="B198" s="4">
        <v>1.8922000000000001</v>
      </c>
      <c r="D198">
        <f>(F50+F56+F62+F68+F74+F80+F86+F92+F98+F104+F110+F116+F122+F128+F134+F140+F146+F152)/18</f>
        <v>1.9011118156701232</v>
      </c>
      <c r="E198" s="4">
        <f t="shared" si="34"/>
        <v>8.9118156701231133E-3</v>
      </c>
    </row>
    <row r="199" spans="1:5" x14ac:dyDescent="0.35">
      <c r="A199" t="s">
        <v>41</v>
      </c>
      <c r="B199" s="4">
        <v>1.921</v>
      </c>
      <c r="D199">
        <f>(F51+F57+F63+F69+F75+F81+F87+F99+F105+F111+F93+F117+F123+F129+F135+F141+F147+F153)/18</f>
        <v>1.9300474568768138</v>
      </c>
      <c r="E199" s="4">
        <f t="shared" si="34"/>
        <v>9.047456876813742E-3</v>
      </c>
    </row>
    <row r="200" spans="1:5" x14ac:dyDescent="0.35">
      <c r="A200" s="6" t="s">
        <v>161</v>
      </c>
      <c r="B200" s="4">
        <f>AVERAGE(B194:B199)</f>
        <v>1.9233333333333331</v>
      </c>
      <c r="D200" s="4">
        <f>AVERAGE(D194:D199)</f>
        <v>1.9323917796597627</v>
      </c>
      <c r="E200" s="4">
        <f t="shared" si="34"/>
        <v>9.0584463264296033E-3</v>
      </c>
    </row>
    <row r="201" spans="1:5" x14ac:dyDescent="0.35">
      <c r="A201" t="s">
        <v>24</v>
      </c>
      <c r="B201" s="4">
        <v>1.9894000000000001</v>
      </c>
      <c r="D201">
        <f t="shared" ref="D201:D206" si="35">(F155+F161+F167)/3</f>
        <v>2.1153027433788836</v>
      </c>
      <c r="E201" s="4">
        <f t="shared" si="34"/>
        <v>0.12590274337888352</v>
      </c>
    </row>
    <row r="202" spans="1:5" x14ac:dyDescent="0.35">
      <c r="A202" t="s">
        <v>23</v>
      </c>
      <c r="B202" s="4">
        <v>1.9911000000000001</v>
      </c>
      <c r="D202">
        <f t="shared" si="35"/>
        <v>2.0645665256329493</v>
      </c>
      <c r="E202" s="4">
        <f t="shared" si="34"/>
        <v>7.3466525632949198E-2</v>
      </c>
    </row>
    <row r="203" spans="1:5" x14ac:dyDescent="0.35">
      <c r="A203" t="s">
        <v>23</v>
      </c>
      <c r="B203" s="4">
        <v>1.9911000000000001</v>
      </c>
      <c r="D203">
        <f t="shared" si="35"/>
        <v>2.0645665256329493</v>
      </c>
      <c r="E203" s="4">
        <f t="shared" si="34"/>
        <v>7.3466525632949198E-2</v>
      </c>
    </row>
    <row r="204" spans="1:5" x14ac:dyDescent="0.35">
      <c r="A204" t="s">
        <v>25</v>
      </c>
      <c r="B204" s="4">
        <v>2.1107999999999998</v>
      </c>
      <c r="D204">
        <f t="shared" si="35"/>
        <v>2.139002027872575</v>
      </c>
      <c r="E204" s="4">
        <f t="shared" si="34"/>
        <v>2.8202027872575197E-2</v>
      </c>
    </row>
    <row r="205" spans="1:5" x14ac:dyDescent="0.35">
      <c r="A205" t="s">
        <v>26</v>
      </c>
      <c r="B205" s="4">
        <v>1.9953000000000001</v>
      </c>
      <c r="D205">
        <f t="shared" si="35"/>
        <v>2.0815418564775769</v>
      </c>
      <c r="E205" s="4">
        <f t="shared" si="34"/>
        <v>8.6241856477576873E-2</v>
      </c>
    </row>
    <row r="206" spans="1:5" x14ac:dyDescent="0.35">
      <c r="A206" t="s">
        <v>26</v>
      </c>
      <c r="B206" s="4">
        <v>1.9953000000000001</v>
      </c>
      <c r="D206">
        <f t="shared" si="35"/>
        <v>2.0815418564775769</v>
      </c>
      <c r="E206" s="4">
        <f t="shared" si="34"/>
        <v>8.6241856477576873E-2</v>
      </c>
    </row>
    <row r="207" spans="1:5" x14ac:dyDescent="0.35">
      <c r="A207" s="6" t="s">
        <v>162</v>
      </c>
      <c r="B207" s="4">
        <f>AVERAGE(B201:B206)</f>
        <v>2.0121666666666669</v>
      </c>
      <c r="D207" s="4">
        <f>AVERAGE(D201:D206)</f>
        <v>2.0910869225787518</v>
      </c>
      <c r="E207" s="4">
        <f t="shared" si="34"/>
        <v>7.8920255912084958E-2</v>
      </c>
    </row>
    <row r="208" spans="1:5" x14ac:dyDescent="0.35">
      <c r="A208" t="s">
        <v>32</v>
      </c>
      <c r="B208" s="4">
        <v>2.488</v>
      </c>
      <c r="D208">
        <f>AVERAGE(F174:F176)</f>
        <v>2.4049999999999998</v>
      </c>
      <c r="E208" s="4">
        <f t="shared" si="34"/>
        <v>-8.3000000000000185E-2</v>
      </c>
    </row>
    <row r="209" spans="1:5" x14ac:dyDescent="0.35">
      <c r="A209" s="6" t="s">
        <v>17</v>
      </c>
      <c r="B209" s="4">
        <v>2.8239999999999998</v>
      </c>
      <c r="D209">
        <f>AVERAGE(F177:F179)</f>
        <v>2.7296999999999998</v>
      </c>
      <c r="E209" s="4">
        <f t="shared" si="34"/>
        <v>-9.430000000000005E-2</v>
      </c>
    </row>
    <row r="210" spans="1:5" x14ac:dyDescent="0.35">
      <c r="A210" s="6" t="s">
        <v>18</v>
      </c>
      <c r="B210" s="4">
        <v>2.7389999999999999</v>
      </c>
      <c r="D210">
        <f>AVERAGE(F180:F182)</f>
        <v>2.6214585600067908</v>
      </c>
      <c r="E210" s="4">
        <f t="shared" si="34"/>
        <v>-0.1175414399932091</v>
      </c>
    </row>
    <row r="211" spans="1:5" x14ac:dyDescent="0.35">
      <c r="A211" s="6" t="s">
        <v>158</v>
      </c>
      <c r="B211" s="4">
        <f>AVERAGE(B208:B210)</f>
        <v>2.683666666666666</v>
      </c>
      <c r="D211" s="4">
        <f>AVERAGE(D208:D210)</f>
        <v>2.5853861866689303</v>
      </c>
      <c r="E211" s="4">
        <f t="shared" si="34"/>
        <v>-9.8280479997735704E-2</v>
      </c>
    </row>
  </sheetData>
  <conditionalFormatting sqref="E185:E211">
    <cfRule type="cellIs" dxfId="17" priority="1" operator="lessThan">
      <formula>-0.001</formula>
    </cfRule>
    <cfRule type="cellIs" dxfId="16" priority="2" operator="greaterThan">
      <formula>0.001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2A6F3-FF17-4611-A82E-30384E03BB92}">
  <dimension ref="A1:V312"/>
  <sheetViews>
    <sheetView topLeftCell="A143" zoomScaleNormal="100" workbookViewId="0">
      <selection activeCell="R157" sqref="R157"/>
    </sheetView>
  </sheetViews>
  <sheetFormatPr defaultRowHeight="14.5" x14ac:dyDescent="0.35"/>
  <cols>
    <col min="4" max="4" width="15.453125" bestFit="1" customWidth="1"/>
    <col min="7" max="7" width="9.453125" bestFit="1" customWidth="1"/>
    <col min="14" max="14" width="9.453125" bestFit="1" customWidth="1"/>
    <col min="32" max="32" width="15.453125" bestFit="1" customWidth="1"/>
  </cols>
  <sheetData>
    <row r="1" spans="1:22" s="12" customFormat="1" x14ac:dyDescent="0.35">
      <c r="A1" s="22" t="s">
        <v>0</v>
      </c>
      <c r="B1" s="22" t="s">
        <v>11</v>
      </c>
      <c r="C1" t="s">
        <v>35</v>
      </c>
      <c r="D1" s="23">
        <f>M$1</f>
        <v>0.99371547866099941</v>
      </c>
      <c r="E1" s="6"/>
      <c r="F1"/>
      <c r="G1"/>
      <c r="H1"/>
      <c r="I1"/>
      <c r="J1"/>
      <c r="K1"/>
      <c r="L1" t="s">
        <v>21</v>
      </c>
      <c r="M1" s="18">
        <f>O1+P1</f>
        <v>0.99371547866099941</v>
      </c>
      <c r="N1"/>
      <c r="O1" s="7">
        <v>0.99871547866099941</v>
      </c>
      <c r="P1" s="7">
        <v>-5.0000000000000001E-3</v>
      </c>
      <c r="R1"/>
      <c r="S1"/>
    </row>
    <row r="2" spans="1:22" s="12" customFormat="1" x14ac:dyDescent="0.35">
      <c r="A2" s="22" t="s">
        <v>0</v>
      </c>
      <c r="B2" s="22" t="s">
        <v>12</v>
      </c>
      <c r="C2"/>
      <c r="D2" s="23">
        <f>M$2</f>
        <v>0.95470329941597765</v>
      </c>
      <c r="E2"/>
      <c r="F2"/>
      <c r="G2"/>
      <c r="H2"/>
      <c r="I2"/>
      <c r="J2"/>
      <c r="K2"/>
      <c r="L2" t="s">
        <v>22</v>
      </c>
      <c r="M2" s="18">
        <f>O2+P2</f>
        <v>0.95470329941597765</v>
      </c>
      <c r="N2"/>
      <c r="O2" s="7">
        <v>0.95970329941597765</v>
      </c>
      <c r="P2" s="7">
        <v>-5.0000000000000001E-3</v>
      </c>
      <c r="R2"/>
      <c r="S2"/>
    </row>
    <row r="3" spans="1:22" s="12" customFormat="1" x14ac:dyDescent="0.35">
      <c r="A3" s="22" t="s">
        <v>0</v>
      </c>
      <c r="B3" s="22" t="s">
        <v>13</v>
      </c>
      <c r="C3"/>
      <c r="D3" s="23">
        <f>M$3</f>
        <v>1.0459916814346699</v>
      </c>
      <c r="E3"/>
      <c r="F3"/>
      <c r="G3"/>
      <c r="H3"/>
      <c r="I3"/>
      <c r="J3"/>
      <c r="K3"/>
      <c r="L3" t="s">
        <v>33</v>
      </c>
      <c r="M3" s="18">
        <f>O3+P3</f>
        <v>1.0459916814346699</v>
      </c>
      <c r="N3"/>
      <c r="O3" s="7">
        <v>1.03699168143467</v>
      </c>
      <c r="P3" s="7">
        <v>8.9999999999999993E-3</v>
      </c>
      <c r="R3"/>
      <c r="S3"/>
    </row>
    <row r="4" spans="1:22" s="12" customFormat="1" x14ac:dyDescent="0.35">
      <c r="A4" s="22" t="s">
        <v>0</v>
      </c>
      <c r="B4" s="22" t="s">
        <v>14</v>
      </c>
      <c r="C4"/>
      <c r="D4" s="23">
        <f>M$4</f>
        <v>1.0457455511595801</v>
      </c>
      <c r="E4"/>
      <c r="F4"/>
      <c r="G4"/>
      <c r="H4"/>
      <c r="I4"/>
      <c r="J4"/>
      <c r="K4"/>
      <c r="L4" t="s">
        <v>34</v>
      </c>
      <c r="M4" s="18">
        <f>O4+P4</f>
        <v>1.0457455511595801</v>
      </c>
      <c r="N4" s="5">
        <f>SUM(M1:M4)</f>
        <v>4.0401560106712271</v>
      </c>
      <c r="O4" s="7">
        <v>1.0457455511595801</v>
      </c>
      <c r="P4" s="7"/>
      <c r="S4"/>
    </row>
    <row r="5" spans="1:22" s="12" customFormat="1" x14ac:dyDescent="0.35">
      <c r="A5" s="22" t="s">
        <v>1</v>
      </c>
      <c r="B5" s="22" t="s">
        <v>11</v>
      </c>
      <c r="C5" t="s">
        <v>35</v>
      </c>
      <c r="D5" s="23">
        <f>M$1</f>
        <v>0.99371547866099941</v>
      </c>
      <c r="E5"/>
      <c r="F5"/>
      <c r="G5"/>
      <c r="H5"/>
      <c r="I5"/>
      <c r="J5"/>
      <c r="K5"/>
      <c r="L5"/>
      <c r="M5"/>
      <c r="N5"/>
      <c r="O5"/>
      <c r="S5"/>
    </row>
    <row r="6" spans="1:22" s="12" customFormat="1" x14ac:dyDescent="0.35">
      <c r="A6" s="22" t="s">
        <v>1</v>
      </c>
      <c r="B6" s="22" t="s">
        <v>12</v>
      </c>
      <c r="C6"/>
      <c r="D6" s="23">
        <f>M$2</f>
        <v>0.95470329941597765</v>
      </c>
      <c r="E6"/>
      <c r="F6"/>
      <c r="G6"/>
      <c r="H6"/>
      <c r="I6"/>
      <c r="J6"/>
      <c r="K6"/>
      <c r="L6"/>
      <c r="M6"/>
      <c r="N6"/>
      <c r="O6"/>
      <c r="S6"/>
    </row>
    <row r="7" spans="1:22" s="12" customFormat="1" x14ac:dyDescent="0.35">
      <c r="A7" s="22" t="s">
        <v>1</v>
      </c>
      <c r="B7" s="22" t="s">
        <v>13</v>
      </c>
      <c r="C7"/>
      <c r="D7" s="23">
        <f>M$3</f>
        <v>1.0459916814346699</v>
      </c>
      <c r="E7"/>
      <c r="F7"/>
      <c r="G7"/>
      <c r="H7"/>
      <c r="I7"/>
      <c r="J7"/>
      <c r="K7"/>
      <c r="L7"/>
      <c r="M7"/>
      <c r="N7"/>
      <c r="O7"/>
      <c r="S7"/>
      <c r="T7" s="8"/>
      <c r="U7" s="9"/>
      <c r="V7" s="13"/>
    </row>
    <row r="8" spans="1:22" s="12" customFormat="1" x14ac:dyDescent="0.35">
      <c r="A8" s="22" t="s">
        <v>1</v>
      </c>
      <c r="B8" s="22" t="s">
        <v>14</v>
      </c>
      <c r="C8"/>
      <c r="D8" s="23">
        <f>M$4</f>
        <v>1.0457455511595801</v>
      </c>
      <c r="E8"/>
      <c r="F8"/>
      <c r="G8"/>
      <c r="H8"/>
      <c r="I8"/>
      <c r="J8"/>
      <c r="K8"/>
      <c r="L8"/>
      <c r="M8"/>
      <c r="N8"/>
      <c r="O8"/>
      <c r="S8"/>
    </row>
    <row r="9" spans="1:22" s="12" customFormat="1" x14ac:dyDescent="0.35">
      <c r="A9" s="22" t="s">
        <v>2</v>
      </c>
      <c r="B9" s="22" t="s">
        <v>11</v>
      </c>
      <c r="C9" t="s">
        <v>35</v>
      </c>
      <c r="D9" s="23">
        <f>M$1</f>
        <v>0.99371547866099941</v>
      </c>
      <c r="E9"/>
      <c r="F9"/>
      <c r="G9"/>
      <c r="H9"/>
      <c r="I9"/>
      <c r="J9"/>
      <c r="K9"/>
      <c r="L9"/>
      <c r="M9"/>
      <c r="N9"/>
      <c r="O9"/>
      <c r="S9"/>
    </row>
    <row r="10" spans="1:22" s="12" customFormat="1" x14ac:dyDescent="0.35">
      <c r="A10" s="22" t="s">
        <v>2</v>
      </c>
      <c r="B10" s="22" t="s">
        <v>12</v>
      </c>
      <c r="C10"/>
      <c r="D10" s="23">
        <f>M$2</f>
        <v>0.95470329941597765</v>
      </c>
      <c r="E10"/>
      <c r="F10"/>
      <c r="G10"/>
      <c r="H10"/>
      <c r="I10"/>
      <c r="J10"/>
      <c r="K10"/>
      <c r="L10"/>
      <c r="M10"/>
      <c r="N10"/>
      <c r="O10"/>
      <c r="S10"/>
    </row>
    <row r="11" spans="1:22" s="12" customFormat="1" x14ac:dyDescent="0.35">
      <c r="A11" s="22" t="s">
        <v>2</v>
      </c>
      <c r="B11" s="22" t="s">
        <v>13</v>
      </c>
      <c r="C11"/>
      <c r="D11" s="23">
        <f>M$3</f>
        <v>1.0459916814346699</v>
      </c>
      <c r="E11"/>
      <c r="F11"/>
      <c r="G11"/>
      <c r="H11"/>
      <c r="I11"/>
      <c r="J11"/>
      <c r="K11"/>
      <c r="L11"/>
      <c r="M11"/>
      <c r="N11"/>
      <c r="O11"/>
      <c r="S11"/>
    </row>
    <row r="12" spans="1:22" s="12" customFormat="1" x14ac:dyDescent="0.35">
      <c r="A12" s="22" t="s">
        <v>2</v>
      </c>
      <c r="B12" s="22" t="s">
        <v>14</v>
      </c>
      <c r="C12"/>
      <c r="D12" s="23">
        <f>M$4</f>
        <v>1.0457455511595801</v>
      </c>
      <c r="E12"/>
      <c r="F12"/>
      <c r="G12"/>
      <c r="H12"/>
      <c r="I12"/>
      <c r="J12"/>
      <c r="K12"/>
      <c r="L12"/>
      <c r="M12"/>
      <c r="N12"/>
      <c r="O12"/>
      <c r="S12"/>
    </row>
    <row r="13" spans="1:22" s="12" customFormat="1" x14ac:dyDescent="0.35">
      <c r="A13" s="22" t="s">
        <v>3</v>
      </c>
      <c r="B13" s="22" t="s">
        <v>11</v>
      </c>
      <c r="C13" t="s">
        <v>35</v>
      </c>
      <c r="D13" s="23">
        <f>M$1</f>
        <v>0.99371547866099941</v>
      </c>
      <c r="E13"/>
      <c r="F13"/>
      <c r="G13"/>
      <c r="H13"/>
      <c r="I13"/>
      <c r="J13"/>
      <c r="K13"/>
      <c r="L13"/>
      <c r="M13"/>
      <c r="N13"/>
      <c r="O13"/>
      <c r="S13"/>
    </row>
    <row r="14" spans="1:22" s="12" customFormat="1" x14ac:dyDescent="0.35">
      <c r="A14" s="22" t="s">
        <v>3</v>
      </c>
      <c r="B14" s="22" t="s">
        <v>12</v>
      </c>
      <c r="C14"/>
      <c r="D14" s="23">
        <f>M$2</f>
        <v>0.95470329941597765</v>
      </c>
      <c r="E14"/>
      <c r="F14"/>
      <c r="G14"/>
      <c r="H14"/>
      <c r="I14"/>
      <c r="J14"/>
      <c r="K14"/>
      <c r="L14"/>
      <c r="M14"/>
      <c r="N14"/>
      <c r="O14"/>
      <c r="S14"/>
    </row>
    <row r="15" spans="1:22" s="12" customFormat="1" x14ac:dyDescent="0.35">
      <c r="A15" s="22" t="s">
        <v>3</v>
      </c>
      <c r="B15" s="22" t="s">
        <v>13</v>
      </c>
      <c r="C15"/>
      <c r="D15" s="23">
        <f>M$3</f>
        <v>1.0459916814346699</v>
      </c>
      <c r="E15"/>
      <c r="F15"/>
      <c r="G15"/>
      <c r="H15"/>
      <c r="I15"/>
      <c r="J15"/>
      <c r="K15"/>
      <c r="L15"/>
      <c r="M15"/>
      <c r="N15"/>
      <c r="O15"/>
      <c r="S15"/>
    </row>
    <row r="16" spans="1:22" s="12" customFormat="1" x14ac:dyDescent="0.35">
      <c r="A16" s="22" t="s">
        <v>3</v>
      </c>
      <c r="B16" s="22" t="s">
        <v>14</v>
      </c>
      <c r="C16"/>
      <c r="D16" s="23">
        <f>M$4</f>
        <v>1.0457455511595801</v>
      </c>
      <c r="E16"/>
      <c r="F16"/>
      <c r="G16"/>
      <c r="H16"/>
      <c r="I16"/>
      <c r="J16"/>
      <c r="K16"/>
      <c r="L16"/>
      <c r="M16"/>
      <c r="N16"/>
      <c r="O16"/>
      <c r="S16"/>
    </row>
    <row r="17" spans="1:22" s="12" customFormat="1" x14ac:dyDescent="0.35">
      <c r="A17" s="22" t="s">
        <v>4</v>
      </c>
      <c r="B17" s="22" t="s">
        <v>11</v>
      </c>
      <c r="C17" t="s">
        <v>35</v>
      </c>
      <c r="D17" s="23">
        <f>M$1</f>
        <v>0.99371547866099941</v>
      </c>
      <c r="E17"/>
      <c r="F17"/>
      <c r="G17"/>
      <c r="H17"/>
      <c r="I17"/>
      <c r="J17"/>
      <c r="K17"/>
      <c r="L17"/>
      <c r="M17"/>
      <c r="N17"/>
      <c r="O17"/>
      <c r="S17"/>
    </row>
    <row r="18" spans="1:22" s="12" customFormat="1" x14ac:dyDescent="0.35">
      <c r="A18" s="22" t="s">
        <v>4</v>
      </c>
      <c r="B18" s="22" t="s">
        <v>12</v>
      </c>
      <c r="C18"/>
      <c r="D18" s="23">
        <f>M$2</f>
        <v>0.95470329941597765</v>
      </c>
      <c r="E18"/>
      <c r="F18"/>
      <c r="G18"/>
      <c r="H18"/>
      <c r="I18"/>
      <c r="J18"/>
      <c r="K18"/>
      <c r="L18"/>
      <c r="M18"/>
      <c r="N18"/>
      <c r="O18"/>
      <c r="P18"/>
      <c r="S18"/>
    </row>
    <row r="19" spans="1:22" s="12" customFormat="1" x14ac:dyDescent="0.35">
      <c r="A19" s="22" t="s">
        <v>4</v>
      </c>
      <c r="B19" s="22" t="s">
        <v>13</v>
      </c>
      <c r="C19"/>
      <c r="D19" s="23">
        <f>M$3</f>
        <v>1.0459916814346699</v>
      </c>
      <c r="E19"/>
      <c r="F19"/>
      <c r="G19"/>
      <c r="H19"/>
      <c r="I19"/>
      <c r="J19"/>
      <c r="K19"/>
      <c r="L19"/>
      <c r="M19"/>
      <c r="N19"/>
      <c r="O19"/>
      <c r="P19"/>
      <c r="S19"/>
    </row>
    <row r="20" spans="1:22" s="12" customFormat="1" x14ac:dyDescent="0.35">
      <c r="A20" s="22" t="s">
        <v>4</v>
      </c>
      <c r="B20" s="22" t="s">
        <v>14</v>
      </c>
      <c r="C20"/>
      <c r="D20" s="23">
        <f>M$4</f>
        <v>1.0457455511595801</v>
      </c>
      <c r="E20"/>
      <c r="F20"/>
      <c r="G20"/>
      <c r="H20"/>
      <c r="I20"/>
      <c r="J20"/>
      <c r="K20"/>
      <c r="L20"/>
      <c r="M20"/>
      <c r="N20"/>
      <c r="O20"/>
      <c r="P20"/>
      <c r="S20"/>
      <c r="U20" s="14"/>
      <c r="V20" s="14"/>
    </row>
    <row r="21" spans="1:22" s="12" customFormat="1" x14ac:dyDescent="0.35">
      <c r="A21" s="22" t="s">
        <v>5</v>
      </c>
      <c r="B21" s="22" t="s">
        <v>11</v>
      </c>
      <c r="C21" t="s">
        <v>35</v>
      </c>
      <c r="D21" s="23">
        <f>M$1</f>
        <v>0.99371547866099941</v>
      </c>
      <c r="E21"/>
      <c r="F21"/>
      <c r="G21"/>
      <c r="H21"/>
      <c r="I21"/>
      <c r="J21"/>
      <c r="K21"/>
      <c r="L21"/>
      <c r="M21"/>
      <c r="N21"/>
      <c r="O21"/>
      <c r="P21"/>
      <c r="S21"/>
    </row>
    <row r="22" spans="1:22" s="12" customFormat="1" x14ac:dyDescent="0.35">
      <c r="A22" s="22" t="s">
        <v>5</v>
      </c>
      <c r="B22" s="22" t="s">
        <v>12</v>
      </c>
      <c r="C22"/>
      <c r="D22" s="23">
        <f>M$2</f>
        <v>0.95470329941597765</v>
      </c>
      <c r="E22"/>
      <c r="F22"/>
      <c r="G22"/>
      <c r="H22"/>
      <c r="I22"/>
      <c r="J22"/>
      <c r="K22"/>
      <c r="L22"/>
      <c r="M22"/>
      <c r="N22"/>
      <c r="O22"/>
      <c r="P22"/>
      <c r="S22"/>
    </row>
    <row r="23" spans="1:22" s="12" customFormat="1" x14ac:dyDescent="0.35">
      <c r="A23" s="22" t="s">
        <v>5</v>
      </c>
      <c r="B23" s="22" t="s">
        <v>13</v>
      </c>
      <c r="C23"/>
      <c r="D23" s="23">
        <f>M$3</f>
        <v>1.0459916814346699</v>
      </c>
      <c r="E23"/>
      <c r="F23"/>
      <c r="G23"/>
      <c r="H23"/>
      <c r="I23"/>
      <c r="J23"/>
      <c r="K23"/>
      <c r="L23"/>
      <c r="M23"/>
      <c r="N23"/>
      <c r="O23"/>
      <c r="P23"/>
      <c r="S23"/>
    </row>
    <row r="24" spans="1:22" s="12" customFormat="1" x14ac:dyDescent="0.35">
      <c r="A24" s="22" t="s">
        <v>5</v>
      </c>
      <c r="B24" s="22" t="s">
        <v>14</v>
      </c>
      <c r="C24"/>
      <c r="D24" s="23">
        <f>M$4</f>
        <v>1.0457455511595801</v>
      </c>
      <c r="E24"/>
      <c r="F24"/>
      <c r="G24"/>
      <c r="H24"/>
      <c r="I24"/>
      <c r="J24"/>
      <c r="K24"/>
      <c r="L24"/>
      <c r="M24"/>
      <c r="N24"/>
      <c r="O24"/>
      <c r="P24"/>
      <c r="S24"/>
    </row>
    <row r="25" spans="1:22" s="12" customFormat="1" x14ac:dyDescent="0.35">
      <c r="A25" s="1" t="s">
        <v>30</v>
      </c>
      <c r="B25" s="1" t="s">
        <v>10</v>
      </c>
      <c r="C25" t="s">
        <v>44</v>
      </c>
      <c r="D25" s="24">
        <f>N$25</f>
        <v>1.0199487502095992</v>
      </c>
      <c r="E25"/>
      <c r="F25"/>
      <c r="G25"/>
      <c r="H25"/>
      <c r="I25"/>
      <c r="J25"/>
      <c r="K25"/>
      <c r="L25" s="1" t="s">
        <v>30</v>
      </c>
      <c r="M25" s="1" t="s">
        <v>10</v>
      </c>
      <c r="N25" s="21">
        <f>P25+Q25</f>
        <v>1.0199487502095992</v>
      </c>
      <c r="O25"/>
      <c r="P25" s="24">
        <v>1.0169487502095993</v>
      </c>
      <c r="Q25" s="12">
        <v>3.0000000000000001E-3</v>
      </c>
      <c r="S25"/>
    </row>
    <row r="26" spans="1:22" s="12" customFormat="1" x14ac:dyDescent="0.35">
      <c r="A26" s="1" t="s">
        <v>30</v>
      </c>
      <c r="B26" s="1" t="s">
        <v>31</v>
      </c>
      <c r="C26"/>
      <c r="D26" s="24">
        <f>N$26</f>
        <v>0.97866231206463161</v>
      </c>
      <c r="E26"/>
      <c r="F26"/>
      <c r="G26"/>
      <c r="H26"/>
      <c r="I26"/>
      <c r="J26"/>
      <c r="K26"/>
      <c r="L26" s="1" t="s">
        <v>30</v>
      </c>
      <c r="M26" s="1" t="s">
        <v>31</v>
      </c>
      <c r="N26" s="21">
        <f t="shared" ref="N26:N27" si="0">P26+Q26</f>
        <v>0.97866231206463161</v>
      </c>
      <c r="O26"/>
      <c r="P26" s="24">
        <v>0.97866231206463161</v>
      </c>
      <c r="S26"/>
    </row>
    <row r="27" spans="1:22" s="12" customFormat="1" x14ac:dyDescent="0.35">
      <c r="A27" s="1" t="s">
        <v>30</v>
      </c>
      <c r="B27" s="1" t="s">
        <v>31</v>
      </c>
      <c r="C27"/>
      <c r="D27" s="24">
        <f>N$27</f>
        <v>0.97866231206463161</v>
      </c>
      <c r="E27"/>
      <c r="F27"/>
      <c r="G27"/>
      <c r="H27"/>
      <c r="I27"/>
      <c r="J27"/>
      <c r="K27"/>
      <c r="L27" s="1" t="s">
        <v>30</v>
      </c>
      <c r="M27" s="1" t="s">
        <v>31</v>
      </c>
      <c r="N27" s="21">
        <f t="shared" si="0"/>
        <v>0.97866231206463161</v>
      </c>
      <c r="O27"/>
      <c r="P27" s="24">
        <v>0.97866231206463161</v>
      </c>
      <c r="S27"/>
    </row>
    <row r="28" spans="1:22" s="12" customFormat="1" x14ac:dyDescent="0.35">
      <c r="A28" s="1" t="s">
        <v>47</v>
      </c>
      <c r="B28" s="1" t="s">
        <v>10</v>
      </c>
      <c r="C28" t="s">
        <v>44</v>
      </c>
      <c r="D28" s="24">
        <f>N$25</f>
        <v>1.0199487502095992</v>
      </c>
      <c r="E28"/>
      <c r="F28"/>
      <c r="G28"/>
      <c r="H28"/>
      <c r="I28"/>
      <c r="J28"/>
      <c r="K28"/>
      <c r="L28"/>
      <c r="M28"/>
      <c r="N28"/>
      <c r="O28"/>
      <c r="P28"/>
      <c r="S28"/>
    </row>
    <row r="29" spans="1:22" s="12" customFormat="1" x14ac:dyDescent="0.35">
      <c r="A29" s="1" t="s">
        <v>47</v>
      </c>
      <c r="B29" s="1" t="s">
        <v>31</v>
      </c>
      <c r="C29"/>
      <c r="D29" s="24">
        <f>N$26</f>
        <v>0.97866231206463161</v>
      </c>
      <c r="E29"/>
      <c r="F29"/>
      <c r="G29"/>
      <c r="H29"/>
      <c r="I29"/>
      <c r="J29"/>
      <c r="K29"/>
      <c r="L29"/>
      <c r="M29"/>
      <c r="N29"/>
      <c r="O29"/>
      <c r="P29"/>
      <c r="S29"/>
    </row>
    <row r="30" spans="1:22" s="12" customFormat="1" x14ac:dyDescent="0.35">
      <c r="A30" s="1" t="s">
        <v>47</v>
      </c>
      <c r="B30" s="1" t="s">
        <v>31</v>
      </c>
      <c r="C30"/>
      <c r="D30" s="24">
        <f>N$27</f>
        <v>0.97866231206463161</v>
      </c>
      <c r="E30"/>
      <c r="F30"/>
      <c r="G30"/>
      <c r="H30"/>
      <c r="I30"/>
      <c r="J30"/>
      <c r="K30"/>
      <c r="L30"/>
      <c r="M30"/>
      <c r="N30"/>
      <c r="O30"/>
      <c r="P30"/>
      <c r="S30"/>
    </row>
    <row r="31" spans="1:22" s="12" customFormat="1" x14ac:dyDescent="0.35">
      <c r="A31" s="1" t="s">
        <v>52</v>
      </c>
      <c r="B31" s="1" t="s">
        <v>10</v>
      </c>
      <c r="C31" t="s">
        <v>44</v>
      </c>
      <c r="D31" s="24">
        <f>N$25</f>
        <v>1.0199487502095992</v>
      </c>
      <c r="E31"/>
      <c r="F31"/>
      <c r="G31"/>
      <c r="H31"/>
      <c r="I31"/>
      <c r="J31"/>
      <c r="K31"/>
      <c r="L31"/>
      <c r="M31"/>
      <c r="N31"/>
      <c r="O31"/>
      <c r="P31"/>
      <c r="S31"/>
    </row>
    <row r="32" spans="1:22" s="12" customFormat="1" x14ac:dyDescent="0.35">
      <c r="A32" s="1" t="s">
        <v>52</v>
      </c>
      <c r="B32" s="1" t="s">
        <v>31</v>
      </c>
      <c r="C32"/>
      <c r="D32" s="24">
        <f>N$26</f>
        <v>0.97866231206463161</v>
      </c>
      <c r="E32"/>
      <c r="F32"/>
      <c r="G32"/>
      <c r="H32"/>
      <c r="I32"/>
      <c r="J32"/>
      <c r="K32"/>
      <c r="L32"/>
      <c r="M32"/>
      <c r="N32"/>
      <c r="O32"/>
      <c r="P32"/>
      <c r="S32"/>
    </row>
    <row r="33" spans="1:19" s="12" customFormat="1" x14ac:dyDescent="0.35">
      <c r="A33" s="1" t="s">
        <v>52</v>
      </c>
      <c r="B33" s="1" t="s">
        <v>31</v>
      </c>
      <c r="C33"/>
      <c r="D33" s="24">
        <f>N$27</f>
        <v>0.97866231206463161</v>
      </c>
      <c r="E33"/>
      <c r="F33"/>
      <c r="G33"/>
      <c r="H33"/>
      <c r="I33"/>
      <c r="J33"/>
      <c r="K33"/>
      <c r="L33"/>
      <c r="M33"/>
      <c r="N33"/>
      <c r="O33"/>
      <c r="P33"/>
      <c r="S33"/>
    </row>
    <row r="34" spans="1:19" s="12" customFormat="1" x14ac:dyDescent="0.35">
      <c r="A34" s="1" t="s">
        <v>74</v>
      </c>
      <c r="B34" s="1" t="s">
        <v>10</v>
      </c>
      <c r="C34" t="s">
        <v>44</v>
      </c>
      <c r="D34" s="24">
        <f>N$25</f>
        <v>1.0199487502095992</v>
      </c>
      <c r="E34"/>
      <c r="F34"/>
      <c r="G34"/>
      <c r="H34"/>
      <c r="I34"/>
      <c r="J34"/>
      <c r="K34"/>
      <c r="L34"/>
      <c r="M34"/>
      <c r="N34"/>
      <c r="O34"/>
      <c r="P34"/>
      <c r="S34"/>
    </row>
    <row r="35" spans="1:19" s="12" customFormat="1" x14ac:dyDescent="0.35">
      <c r="A35" s="1" t="s">
        <v>74</v>
      </c>
      <c r="B35" s="1" t="s">
        <v>31</v>
      </c>
      <c r="C35"/>
      <c r="D35" s="24">
        <f>N$26</f>
        <v>0.97866231206463161</v>
      </c>
      <c r="E35"/>
      <c r="F35"/>
      <c r="G35"/>
      <c r="H35"/>
      <c r="I35"/>
      <c r="J35"/>
      <c r="K35"/>
      <c r="L35"/>
      <c r="M35"/>
      <c r="N35"/>
      <c r="O35"/>
      <c r="P35"/>
      <c r="S35"/>
    </row>
    <row r="36" spans="1:19" s="12" customFormat="1" x14ac:dyDescent="0.35">
      <c r="A36" s="1" t="s">
        <v>74</v>
      </c>
      <c r="B36" s="1" t="s">
        <v>31</v>
      </c>
      <c r="C36"/>
      <c r="D36" s="24">
        <f>N$27</f>
        <v>0.97866231206463161</v>
      </c>
      <c r="E36"/>
      <c r="F36"/>
      <c r="G36"/>
      <c r="H36"/>
      <c r="I36"/>
      <c r="J36"/>
      <c r="K36"/>
      <c r="L36"/>
      <c r="M36"/>
      <c r="N36"/>
      <c r="O36"/>
      <c r="P36"/>
      <c r="S36"/>
    </row>
    <row r="37" spans="1:19" s="12" customFormat="1" x14ac:dyDescent="0.35">
      <c r="A37" s="1" t="s">
        <v>75</v>
      </c>
      <c r="B37" s="1" t="s">
        <v>10</v>
      </c>
      <c r="C37" t="s">
        <v>44</v>
      </c>
      <c r="D37" s="24">
        <f>N$25</f>
        <v>1.0199487502095992</v>
      </c>
      <c r="E37"/>
      <c r="F37"/>
      <c r="G37"/>
      <c r="H37"/>
      <c r="I37"/>
      <c r="J37"/>
      <c r="K37"/>
      <c r="L37"/>
      <c r="M37"/>
      <c r="N37"/>
      <c r="O37"/>
      <c r="P37"/>
      <c r="S37"/>
    </row>
    <row r="38" spans="1:19" s="12" customFormat="1" x14ac:dyDescent="0.35">
      <c r="A38" s="1" t="s">
        <v>75</v>
      </c>
      <c r="B38" s="1" t="s">
        <v>31</v>
      </c>
      <c r="C38"/>
      <c r="D38" s="24">
        <f>N$26</f>
        <v>0.97866231206463161</v>
      </c>
      <c r="E38"/>
      <c r="F38"/>
      <c r="G38"/>
      <c r="H38"/>
      <c r="I38"/>
      <c r="J38"/>
      <c r="K38"/>
      <c r="L38"/>
      <c r="M38"/>
      <c r="N38"/>
      <c r="O38"/>
      <c r="P38"/>
      <c r="S38"/>
    </row>
    <row r="39" spans="1:19" s="12" customFormat="1" x14ac:dyDescent="0.35">
      <c r="A39" s="1" t="s">
        <v>75</v>
      </c>
      <c r="B39" s="1" t="s">
        <v>31</v>
      </c>
      <c r="C39"/>
      <c r="D39" s="24">
        <f>N$27</f>
        <v>0.97866231206463161</v>
      </c>
      <c r="E39"/>
      <c r="F39"/>
      <c r="G39"/>
      <c r="H39"/>
      <c r="I39"/>
      <c r="J39"/>
      <c r="K39"/>
      <c r="L39"/>
      <c r="M39"/>
      <c r="N39"/>
      <c r="O39"/>
      <c r="P39"/>
      <c r="S39"/>
    </row>
    <row r="40" spans="1:19" s="12" customFormat="1" x14ac:dyDescent="0.35">
      <c r="A40" s="1" t="s">
        <v>76</v>
      </c>
      <c r="B40" s="1" t="s">
        <v>10</v>
      </c>
      <c r="C40" t="s">
        <v>44</v>
      </c>
      <c r="D40" s="24">
        <f>N$25</f>
        <v>1.0199487502095992</v>
      </c>
      <c r="E40"/>
      <c r="F40"/>
      <c r="G40"/>
      <c r="H40"/>
      <c r="I40"/>
      <c r="J40"/>
      <c r="K40"/>
      <c r="L40"/>
      <c r="M40"/>
      <c r="N40"/>
      <c r="O40"/>
      <c r="P40"/>
      <c r="S40"/>
    </row>
    <row r="41" spans="1:19" s="12" customFormat="1" x14ac:dyDescent="0.35">
      <c r="A41" s="1" t="s">
        <v>76</v>
      </c>
      <c r="B41" s="1" t="s">
        <v>31</v>
      </c>
      <c r="C41"/>
      <c r="D41" s="24">
        <f>N$26</f>
        <v>0.97866231206463161</v>
      </c>
      <c r="E41"/>
      <c r="F41"/>
      <c r="G41"/>
      <c r="H41"/>
      <c r="I41"/>
      <c r="J41"/>
      <c r="K41"/>
      <c r="L41"/>
      <c r="M41"/>
      <c r="N41"/>
      <c r="O41"/>
      <c r="P41"/>
      <c r="S41"/>
    </row>
    <row r="42" spans="1:19" s="12" customFormat="1" x14ac:dyDescent="0.35">
      <c r="A42" s="1" t="s">
        <v>76</v>
      </c>
      <c r="B42" s="1" t="s">
        <v>31</v>
      </c>
      <c r="C42"/>
      <c r="D42" s="24">
        <f>N$27</f>
        <v>0.97866231206463161</v>
      </c>
      <c r="E42"/>
      <c r="F42"/>
      <c r="G42"/>
      <c r="H42"/>
      <c r="I42"/>
      <c r="J42"/>
      <c r="K42"/>
      <c r="L42"/>
      <c r="M42"/>
      <c r="N42"/>
      <c r="O42"/>
      <c r="P42"/>
      <c r="S42"/>
    </row>
    <row r="43" spans="1:19" s="12" customFormat="1" x14ac:dyDescent="0.35">
      <c r="A43" s="25" t="s">
        <v>53</v>
      </c>
      <c r="B43" s="25" t="s">
        <v>16</v>
      </c>
      <c r="C43" t="s">
        <v>27</v>
      </c>
      <c r="D43" s="26">
        <f>IF(C43="Al",N$43,N$50)</f>
        <v>0.42821748477161148</v>
      </c>
      <c r="E43"/>
      <c r="F43"/>
      <c r="G43"/>
      <c r="H43"/>
      <c r="I43"/>
      <c r="K43" t="s">
        <v>27</v>
      </c>
      <c r="L43" t="s">
        <v>50</v>
      </c>
      <c r="M43" t="s">
        <v>16</v>
      </c>
      <c r="N43" s="21">
        <f>P43+Q43</f>
        <v>0.42821748477161148</v>
      </c>
      <c r="O43" s="16"/>
      <c r="P43" s="17">
        <v>0.42821748477161148</v>
      </c>
    </row>
    <row r="44" spans="1:19" s="12" customFormat="1" x14ac:dyDescent="0.35">
      <c r="A44" s="25" t="s">
        <v>53</v>
      </c>
      <c r="B44" s="25" t="s">
        <v>13</v>
      </c>
      <c r="C44"/>
      <c r="D44" s="26">
        <f>IF(C43="Al",N$44,N$51)</f>
        <v>0.55530426073901928</v>
      </c>
      <c r="E44"/>
      <c r="F44"/>
      <c r="G44"/>
      <c r="H44"/>
      <c r="I44"/>
      <c r="K44"/>
      <c r="L44"/>
      <c r="M44" t="s">
        <v>13</v>
      </c>
      <c r="N44" s="21">
        <f t="shared" ref="N44:N48" si="1">P44+Q44</f>
        <v>0.55530426073901928</v>
      </c>
      <c r="O44" s="15"/>
      <c r="P44" s="17">
        <v>0.55530426073901928</v>
      </c>
    </row>
    <row r="45" spans="1:19" s="12" customFormat="1" x14ac:dyDescent="0.35">
      <c r="A45" s="25" t="s">
        <v>53</v>
      </c>
      <c r="B45" s="25" t="s">
        <v>14</v>
      </c>
      <c r="C45"/>
      <c r="D45" s="26">
        <f>IF(C43="Al",N$45,N$52)</f>
        <v>0.53854280279231548</v>
      </c>
      <c r="E45"/>
      <c r="F45"/>
      <c r="G45"/>
      <c r="H45"/>
      <c r="I45"/>
      <c r="K45"/>
      <c r="L45"/>
      <c r="M45" t="s">
        <v>14</v>
      </c>
      <c r="N45" s="21">
        <f t="shared" si="1"/>
        <v>0.53854280279231548</v>
      </c>
      <c r="O45" s="15"/>
      <c r="P45" s="17">
        <v>0.53854280279231548</v>
      </c>
    </row>
    <row r="46" spans="1:19" s="12" customFormat="1" x14ac:dyDescent="0.35">
      <c r="A46" s="25" t="s">
        <v>53</v>
      </c>
      <c r="B46" s="25" t="s">
        <v>48</v>
      </c>
      <c r="C46"/>
      <c r="D46" s="26">
        <f>IF(C43="Al",N$46,N$53)</f>
        <v>0.46874505158163876</v>
      </c>
      <c r="E46"/>
      <c r="F46"/>
      <c r="G46"/>
      <c r="H46"/>
      <c r="I46"/>
      <c r="K46"/>
      <c r="L46"/>
      <c r="M46" t="s">
        <v>48</v>
      </c>
      <c r="N46" s="21">
        <f t="shared" si="1"/>
        <v>0.46874505158163876</v>
      </c>
      <c r="O46"/>
      <c r="P46" s="17">
        <v>0.46874505158163876</v>
      </c>
    </row>
    <row r="47" spans="1:19" s="12" customFormat="1" x14ac:dyDescent="0.35">
      <c r="A47" s="25" t="s">
        <v>53</v>
      </c>
      <c r="B47" s="25" t="s">
        <v>31</v>
      </c>
      <c r="C47"/>
      <c r="D47" s="26">
        <f>IF(C43="Al",N$47,N$54)</f>
        <v>0.54706713537137552</v>
      </c>
      <c r="E47"/>
      <c r="F47"/>
      <c r="G47"/>
      <c r="H47"/>
      <c r="I47"/>
      <c r="K47"/>
      <c r="L47"/>
      <c r="M47" t="s">
        <v>31</v>
      </c>
      <c r="N47" s="21">
        <f t="shared" si="1"/>
        <v>0.54706713537137552</v>
      </c>
      <c r="O47" s="20"/>
      <c r="P47" s="17">
        <v>0.54706713537137552</v>
      </c>
    </row>
    <row r="48" spans="1:19" s="12" customFormat="1" x14ac:dyDescent="0.35">
      <c r="A48" s="25" t="s">
        <v>53</v>
      </c>
      <c r="B48" s="25" t="s">
        <v>49</v>
      </c>
      <c r="C48"/>
      <c r="D48" s="26">
        <f>IF(C43="Al",N$48,N$55)</f>
        <v>0.50857940615180453</v>
      </c>
      <c r="E48"/>
      <c r="F48"/>
      <c r="G48"/>
      <c r="H48"/>
      <c r="I48"/>
      <c r="K48"/>
      <c r="L48"/>
      <c r="M48" t="s">
        <v>49</v>
      </c>
      <c r="N48" s="21">
        <f t="shared" si="1"/>
        <v>0.50857940615180453</v>
      </c>
      <c r="O48" s="20">
        <v>3.0502119973354</v>
      </c>
      <c r="P48" s="17">
        <v>0.50857940615180453</v>
      </c>
    </row>
    <row r="49" spans="1:19" s="12" customFormat="1" x14ac:dyDescent="0.35">
      <c r="A49" s="25" t="s">
        <v>54</v>
      </c>
      <c r="B49" s="25" t="s">
        <v>16</v>
      </c>
      <c r="C49" t="s">
        <v>27</v>
      </c>
      <c r="D49" s="26">
        <f>IF(C49="Al",N$43,N$50)</f>
        <v>0.42821748477161148</v>
      </c>
      <c r="E49"/>
      <c r="F49"/>
      <c r="G49"/>
      <c r="H49"/>
      <c r="I49"/>
      <c r="K49"/>
      <c r="L49"/>
      <c r="M49"/>
      <c r="N49" s="15"/>
      <c r="O49" s="15"/>
      <c r="P49" s="15"/>
    </row>
    <row r="50" spans="1:19" s="12" customFormat="1" x14ac:dyDescent="0.35">
      <c r="A50" s="25" t="s">
        <v>54</v>
      </c>
      <c r="B50" s="25" t="s">
        <v>13</v>
      </c>
      <c r="C50"/>
      <c r="D50" s="26">
        <f>IF(C49="Al",N$44,N$51)</f>
        <v>0.55530426073901928</v>
      </c>
      <c r="E50"/>
      <c r="F50"/>
      <c r="G50"/>
      <c r="H50"/>
      <c r="I50"/>
      <c r="K50" t="s">
        <v>28</v>
      </c>
      <c r="L50" t="s">
        <v>50</v>
      </c>
      <c r="M50" t="s">
        <v>16</v>
      </c>
      <c r="N50" s="21">
        <f>P50+Q50</f>
        <v>0.2839220801541476</v>
      </c>
      <c r="O50" s="15"/>
      <c r="P50" s="17">
        <v>0.2839220801541476</v>
      </c>
    </row>
    <row r="51" spans="1:19" s="12" customFormat="1" x14ac:dyDescent="0.35">
      <c r="A51" s="25" t="s">
        <v>54</v>
      </c>
      <c r="B51" s="25" t="s">
        <v>14</v>
      </c>
      <c r="C51"/>
      <c r="D51" s="26">
        <f>IF(C49="Al",N$45,N$52)</f>
        <v>0.53854280279231548</v>
      </c>
      <c r="E51"/>
      <c r="F51"/>
      <c r="G51"/>
      <c r="H51"/>
      <c r="I51"/>
      <c r="K51"/>
      <c r="L51"/>
      <c r="M51" t="s">
        <v>13</v>
      </c>
      <c r="N51" s="21">
        <f t="shared" ref="N51:N55" si="2">P51+Q51</f>
        <v>0.36536529266073814</v>
      </c>
      <c r="O51" s="15"/>
      <c r="P51" s="17">
        <v>0.36536529266073814</v>
      </c>
    </row>
    <row r="52" spans="1:19" s="12" customFormat="1" x14ac:dyDescent="0.35">
      <c r="A52" s="25" t="s">
        <v>54</v>
      </c>
      <c r="B52" s="25" t="s">
        <v>48</v>
      </c>
      <c r="C52"/>
      <c r="D52" s="26">
        <f>IF(C49="Al",N$46,N$53)</f>
        <v>0.46874505158163876</v>
      </c>
      <c r="E52"/>
      <c r="F52"/>
      <c r="G52"/>
      <c r="H52"/>
      <c r="I52"/>
      <c r="K52"/>
      <c r="L52"/>
      <c r="M52" t="s">
        <v>14</v>
      </c>
      <c r="N52" s="21">
        <f t="shared" si="2"/>
        <v>0.35465838380316944</v>
      </c>
      <c r="O52" s="15"/>
      <c r="P52" s="17">
        <v>0.35465838380316944</v>
      </c>
    </row>
    <row r="53" spans="1:19" s="12" customFormat="1" x14ac:dyDescent="0.35">
      <c r="A53" s="25" t="s">
        <v>54</v>
      </c>
      <c r="B53" s="25" t="s">
        <v>31</v>
      </c>
      <c r="C53"/>
      <c r="D53" s="26">
        <f>IF(C49="Al",N$47,N$54)</f>
        <v>0.54706713537137552</v>
      </c>
      <c r="E53"/>
      <c r="F53"/>
      <c r="G53"/>
      <c r="H53"/>
      <c r="I53"/>
      <c r="K53"/>
      <c r="L53"/>
      <c r="M53" t="s">
        <v>48</v>
      </c>
      <c r="N53" s="21">
        <f t="shared" si="2"/>
        <v>0.30996298202151712</v>
      </c>
      <c r="O53" s="20"/>
      <c r="P53" s="17">
        <v>0.30996298202151712</v>
      </c>
    </row>
    <row r="54" spans="1:19" s="12" customFormat="1" x14ac:dyDescent="0.35">
      <c r="A54" s="25" t="s">
        <v>54</v>
      </c>
      <c r="B54" s="25" t="s">
        <v>49</v>
      </c>
      <c r="C54"/>
      <c r="D54" s="26">
        <f>IF(C49="Al",N$48,N$55)</f>
        <v>0.50857940615180453</v>
      </c>
      <c r="E54"/>
      <c r="F54"/>
      <c r="G54"/>
      <c r="H54"/>
      <c r="I54"/>
      <c r="K54" s="6"/>
      <c r="L54" s="6"/>
      <c r="M54" t="s">
        <v>31</v>
      </c>
      <c r="N54" s="21">
        <f t="shared" si="2"/>
        <v>0.36010478236927446</v>
      </c>
      <c r="P54" s="17">
        <v>0.36010478236927446</v>
      </c>
    </row>
    <row r="55" spans="1:19" s="12" customFormat="1" x14ac:dyDescent="0.35">
      <c r="A55" s="25" t="s">
        <v>55</v>
      </c>
      <c r="B55" s="25" t="s">
        <v>16</v>
      </c>
      <c r="C55" t="s">
        <v>28</v>
      </c>
      <c r="D55" s="26">
        <f>IF(C55="Al",N$43,N$50)</f>
        <v>0.2839220801541476</v>
      </c>
      <c r="E55"/>
      <c r="F55"/>
      <c r="G55"/>
      <c r="H55"/>
      <c r="I55"/>
      <c r="K55"/>
      <c r="L55"/>
      <c r="M55" t="s">
        <v>49</v>
      </c>
      <c r="N55" s="21">
        <f t="shared" si="2"/>
        <v>0.33549353305859436</v>
      </c>
      <c r="O55" s="20">
        <v>2.0119239581516735</v>
      </c>
      <c r="P55" s="17">
        <v>0.33549353305859436</v>
      </c>
    </row>
    <row r="56" spans="1:19" s="12" customFormat="1" x14ac:dyDescent="0.35">
      <c r="A56" s="25" t="s">
        <v>55</v>
      </c>
      <c r="B56" s="25" t="s">
        <v>13</v>
      </c>
      <c r="C56"/>
      <c r="D56" s="26">
        <f>IF(C55="Al",N$44,N$51)</f>
        <v>0.36536529266073814</v>
      </c>
      <c r="E56"/>
      <c r="F56"/>
      <c r="G56"/>
      <c r="H56"/>
      <c r="I56"/>
      <c r="J56"/>
      <c r="K56"/>
      <c r="L56"/>
      <c r="M56"/>
      <c r="N56"/>
      <c r="O56"/>
      <c r="P56"/>
      <c r="S56"/>
    </row>
    <row r="57" spans="1:19" s="12" customFormat="1" x14ac:dyDescent="0.35">
      <c r="A57" s="25" t="s">
        <v>55</v>
      </c>
      <c r="B57" s="25" t="s">
        <v>14</v>
      </c>
      <c r="C57"/>
      <c r="D57" s="26">
        <f>IF(C55="Al",N$45,N$52)</f>
        <v>0.35465838380316944</v>
      </c>
      <c r="E57"/>
      <c r="F57"/>
      <c r="G57"/>
      <c r="H57"/>
      <c r="I57"/>
      <c r="J57"/>
      <c r="K57"/>
      <c r="L57"/>
      <c r="M57"/>
      <c r="N57"/>
      <c r="O57"/>
      <c r="P57"/>
      <c r="S57"/>
    </row>
    <row r="58" spans="1:19" s="12" customFormat="1" x14ac:dyDescent="0.35">
      <c r="A58" s="25" t="s">
        <v>55</v>
      </c>
      <c r="B58" s="25" t="s">
        <v>48</v>
      </c>
      <c r="C58"/>
      <c r="D58" s="26">
        <f>IF(C55="Al",N$46,N$53)</f>
        <v>0.30996298202151712</v>
      </c>
      <c r="E58"/>
      <c r="F58"/>
      <c r="G58"/>
      <c r="H58"/>
      <c r="I58"/>
      <c r="J58"/>
      <c r="K58"/>
      <c r="L58"/>
      <c r="M58"/>
      <c r="N58"/>
      <c r="O58"/>
      <c r="P58"/>
      <c r="S58"/>
    </row>
    <row r="59" spans="1:19" s="12" customFormat="1" x14ac:dyDescent="0.35">
      <c r="A59" s="25" t="s">
        <v>55</v>
      </c>
      <c r="B59" s="25" t="s">
        <v>31</v>
      </c>
      <c r="C59"/>
      <c r="D59" s="26">
        <f>IF(C55="Al",N$47,N$54)</f>
        <v>0.36010478236927446</v>
      </c>
      <c r="E59"/>
      <c r="F59"/>
      <c r="G59"/>
      <c r="H59"/>
      <c r="I59"/>
      <c r="J59"/>
      <c r="K59"/>
      <c r="L59"/>
      <c r="M59"/>
      <c r="N59"/>
      <c r="O59"/>
      <c r="P59"/>
      <c r="S59"/>
    </row>
    <row r="60" spans="1:19" s="12" customFormat="1" x14ac:dyDescent="0.35">
      <c r="A60" s="25" t="s">
        <v>55</v>
      </c>
      <c r="B60" s="25" t="s">
        <v>49</v>
      </c>
      <c r="C60"/>
      <c r="D60" s="26">
        <f>IF(C55="Al",N$48,N$55)</f>
        <v>0.33549353305859436</v>
      </c>
      <c r="E60"/>
      <c r="F60"/>
      <c r="G60"/>
      <c r="H60"/>
      <c r="I60"/>
      <c r="J60"/>
      <c r="K60"/>
      <c r="L60"/>
      <c r="M60"/>
      <c r="N60"/>
      <c r="O60"/>
      <c r="P60"/>
      <c r="S60"/>
    </row>
    <row r="61" spans="1:19" s="12" customFormat="1" x14ac:dyDescent="0.35">
      <c r="A61" s="25" t="s">
        <v>56</v>
      </c>
      <c r="B61" s="25" t="s">
        <v>16</v>
      </c>
      <c r="C61" t="s">
        <v>27</v>
      </c>
      <c r="D61" s="26">
        <f>IF(C61="Al",N$43,N$50)</f>
        <v>0.42821748477161148</v>
      </c>
      <c r="E61"/>
      <c r="F61"/>
      <c r="G61"/>
      <c r="H61"/>
      <c r="I61"/>
      <c r="J61"/>
      <c r="K61"/>
      <c r="L61"/>
      <c r="M61"/>
      <c r="N61"/>
      <c r="O61"/>
      <c r="P61"/>
      <c r="S61"/>
    </row>
    <row r="62" spans="1:19" s="12" customFormat="1" x14ac:dyDescent="0.35">
      <c r="A62" s="25" t="s">
        <v>56</v>
      </c>
      <c r="B62" s="25" t="s">
        <v>13</v>
      </c>
      <c r="C62"/>
      <c r="D62" s="26">
        <f>IF(C61="Al",N$44,N$51)</f>
        <v>0.55530426073901928</v>
      </c>
      <c r="E62"/>
      <c r="F62"/>
      <c r="G62"/>
      <c r="H62"/>
      <c r="I62"/>
      <c r="J62"/>
      <c r="K62"/>
      <c r="L62"/>
      <c r="M62"/>
      <c r="N62"/>
      <c r="O62"/>
      <c r="P62"/>
      <c r="S62"/>
    </row>
    <row r="63" spans="1:19" s="12" customFormat="1" x14ac:dyDescent="0.35">
      <c r="A63" s="25" t="s">
        <v>56</v>
      </c>
      <c r="B63" s="25" t="s">
        <v>14</v>
      </c>
      <c r="C63"/>
      <c r="D63" s="26">
        <f>IF(C61="Al",N$45,N$52)</f>
        <v>0.53854280279231548</v>
      </c>
      <c r="E63"/>
      <c r="F63"/>
      <c r="G63"/>
      <c r="H63"/>
      <c r="I63"/>
      <c r="J63"/>
      <c r="K63"/>
      <c r="L63"/>
      <c r="M63"/>
      <c r="N63"/>
      <c r="O63"/>
      <c r="P63"/>
      <c r="S63"/>
    </row>
    <row r="64" spans="1:19" s="12" customFormat="1" x14ac:dyDescent="0.35">
      <c r="A64" s="25" t="s">
        <v>56</v>
      </c>
      <c r="B64" s="25" t="s">
        <v>48</v>
      </c>
      <c r="C64"/>
      <c r="D64" s="26">
        <f>IF(C61="Al",N$46,N$53)</f>
        <v>0.46874505158163876</v>
      </c>
      <c r="E64"/>
      <c r="F64"/>
      <c r="G64"/>
      <c r="H64"/>
      <c r="I64"/>
      <c r="J64"/>
      <c r="K64"/>
      <c r="L64"/>
      <c r="M64"/>
      <c r="N64"/>
      <c r="O64"/>
      <c r="P64"/>
      <c r="S64"/>
    </row>
    <row r="65" spans="1:19" s="12" customFormat="1" x14ac:dyDescent="0.35">
      <c r="A65" s="25" t="s">
        <v>56</v>
      </c>
      <c r="B65" s="25" t="s">
        <v>31</v>
      </c>
      <c r="C65"/>
      <c r="D65" s="26">
        <f>IF(C61="Al",N$47,N$54)</f>
        <v>0.54706713537137552</v>
      </c>
      <c r="E65"/>
      <c r="F65"/>
      <c r="G65"/>
      <c r="H65"/>
      <c r="I65"/>
      <c r="J65"/>
      <c r="K65"/>
      <c r="L65"/>
      <c r="M65"/>
      <c r="N65"/>
      <c r="O65"/>
      <c r="P65"/>
      <c r="S65"/>
    </row>
    <row r="66" spans="1:19" s="12" customFormat="1" x14ac:dyDescent="0.35">
      <c r="A66" s="25" t="s">
        <v>56</v>
      </c>
      <c r="B66" s="25" t="s">
        <v>49</v>
      </c>
      <c r="C66"/>
      <c r="D66" s="26">
        <f>IF(C61="Al",N$48,N$55)</f>
        <v>0.50857940615180453</v>
      </c>
      <c r="E66"/>
      <c r="F66"/>
      <c r="G66"/>
      <c r="H66"/>
      <c r="I66"/>
      <c r="J66"/>
      <c r="K66"/>
      <c r="L66"/>
      <c r="M66"/>
      <c r="N66"/>
      <c r="O66"/>
      <c r="P66"/>
      <c r="S66"/>
    </row>
    <row r="67" spans="1:19" s="12" customFormat="1" x14ac:dyDescent="0.35">
      <c r="A67" s="25" t="s">
        <v>57</v>
      </c>
      <c r="B67" s="25" t="s">
        <v>16</v>
      </c>
      <c r="C67" t="s">
        <v>27</v>
      </c>
      <c r="D67" s="26">
        <f>IF(C67="Al",N$43,N$50)</f>
        <v>0.42821748477161148</v>
      </c>
      <c r="E67"/>
      <c r="F67"/>
      <c r="G67"/>
      <c r="H67"/>
      <c r="I67"/>
      <c r="J67"/>
      <c r="K67"/>
      <c r="L67"/>
      <c r="M67"/>
      <c r="N67"/>
      <c r="O67"/>
      <c r="P67"/>
      <c r="S67"/>
    </row>
    <row r="68" spans="1:19" s="12" customFormat="1" x14ac:dyDescent="0.35">
      <c r="A68" s="25" t="s">
        <v>57</v>
      </c>
      <c r="B68" s="25" t="s">
        <v>13</v>
      </c>
      <c r="C68"/>
      <c r="D68" s="26">
        <f>IF(C67="Al",N$44,N$51)</f>
        <v>0.55530426073901928</v>
      </c>
      <c r="E68"/>
      <c r="F68"/>
      <c r="G68"/>
      <c r="H68"/>
      <c r="I68"/>
      <c r="J68"/>
      <c r="K68"/>
      <c r="L68"/>
      <c r="M68"/>
      <c r="N68"/>
      <c r="O68"/>
      <c r="P68"/>
      <c r="S68"/>
    </row>
    <row r="69" spans="1:19" s="12" customFormat="1" x14ac:dyDescent="0.35">
      <c r="A69" s="25" t="s">
        <v>57</v>
      </c>
      <c r="B69" s="25" t="s">
        <v>14</v>
      </c>
      <c r="C69"/>
      <c r="D69" s="26">
        <f>IF(C67="Al",N$45,N$52)</f>
        <v>0.53854280279231548</v>
      </c>
      <c r="E69"/>
      <c r="F69"/>
      <c r="G69"/>
      <c r="H69"/>
      <c r="I69"/>
      <c r="J69"/>
      <c r="K69"/>
      <c r="L69"/>
      <c r="M69"/>
      <c r="N69"/>
      <c r="O69"/>
      <c r="P69"/>
      <c r="S69"/>
    </row>
    <row r="70" spans="1:19" s="12" customFormat="1" x14ac:dyDescent="0.35">
      <c r="A70" s="25" t="s">
        <v>57</v>
      </c>
      <c r="B70" s="25" t="s">
        <v>48</v>
      </c>
      <c r="C70"/>
      <c r="D70" s="26">
        <f>IF(C67="Al",N$46,N$53)</f>
        <v>0.46874505158163876</v>
      </c>
      <c r="E70"/>
      <c r="F70"/>
      <c r="G70"/>
      <c r="H70"/>
      <c r="I70"/>
      <c r="J70"/>
      <c r="K70"/>
      <c r="L70"/>
      <c r="M70"/>
      <c r="N70"/>
      <c r="O70"/>
      <c r="P70"/>
      <c r="S70"/>
    </row>
    <row r="71" spans="1:19" s="12" customFormat="1" x14ac:dyDescent="0.35">
      <c r="A71" s="25" t="s">
        <v>57</v>
      </c>
      <c r="B71" s="25" t="s">
        <v>31</v>
      </c>
      <c r="C71"/>
      <c r="D71" s="26">
        <f>IF(C67="Al",N$47,N$54)</f>
        <v>0.54706713537137552</v>
      </c>
      <c r="E71"/>
      <c r="F71"/>
      <c r="G71"/>
      <c r="H71"/>
      <c r="I71"/>
      <c r="J71"/>
      <c r="K71"/>
      <c r="L71"/>
      <c r="M71"/>
      <c r="N71"/>
      <c r="O71"/>
      <c r="P71"/>
      <c r="S71"/>
    </row>
    <row r="72" spans="1:19" s="12" customFormat="1" x14ac:dyDescent="0.35">
      <c r="A72" s="25" t="s">
        <v>57</v>
      </c>
      <c r="B72" s="25" t="s">
        <v>49</v>
      </c>
      <c r="C72"/>
      <c r="D72" s="26">
        <f>IF(C67="Al",N$48,N$55)</f>
        <v>0.50857940615180453</v>
      </c>
      <c r="E72"/>
      <c r="F72"/>
      <c r="G72"/>
      <c r="H72"/>
      <c r="I72"/>
      <c r="J72"/>
      <c r="K72"/>
      <c r="L72"/>
      <c r="M72"/>
      <c r="N72"/>
      <c r="O72"/>
      <c r="P72"/>
      <c r="S72"/>
    </row>
    <row r="73" spans="1:19" s="12" customFormat="1" x14ac:dyDescent="0.35">
      <c r="A73" s="25" t="s">
        <v>58</v>
      </c>
      <c r="B73" s="25" t="s">
        <v>16</v>
      </c>
      <c r="C73" t="s">
        <v>28</v>
      </c>
      <c r="D73" s="26">
        <f>IF(C73="Al",N$43,N$50)</f>
        <v>0.2839220801541476</v>
      </c>
      <c r="E73"/>
      <c r="F73"/>
      <c r="G73"/>
      <c r="H73"/>
      <c r="I73"/>
      <c r="J73"/>
      <c r="K73"/>
      <c r="L73"/>
      <c r="M73"/>
      <c r="N73"/>
      <c r="O73"/>
      <c r="P73"/>
      <c r="S73"/>
    </row>
    <row r="74" spans="1:19" s="12" customFormat="1" x14ac:dyDescent="0.35">
      <c r="A74" s="25" t="s">
        <v>58</v>
      </c>
      <c r="B74" s="25" t="s">
        <v>13</v>
      </c>
      <c r="C74"/>
      <c r="D74" s="26">
        <f>IF(C73="Al",N$44,N$51)</f>
        <v>0.36536529266073814</v>
      </c>
      <c r="E74"/>
      <c r="F74"/>
      <c r="G74"/>
      <c r="H74"/>
      <c r="I74"/>
      <c r="J74"/>
      <c r="K74"/>
      <c r="L74"/>
      <c r="M74"/>
      <c r="N74"/>
      <c r="O74"/>
      <c r="P74"/>
      <c r="S74"/>
    </row>
    <row r="75" spans="1:19" s="12" customFormat="1" x14ac:dyDescent="0.35">
      <c r="A75" s="25" t="s">
        <v>58</v>
      </c>
      <c r="B75" s="25" t="s">
        <v>14</v>
      </c>
      <c r="C75"/>
      <c r="D75" s="26">
        <f>IF(C73="Al",N$45,N$52)</f>
        <v>0.35465838380316944</v>
      </c>
      <c r="E75"/>
      <c r="F75"/>
      <c r="G75"/>
      <c r="H75"/>
      <c r="I75"/>
      <c r="J75"/>
      <c r="K75"/>
      <c r="L75"/>
      <c r="M75"/>
      <c r="N75"/>
      <c r="O75"/>
      <c r="P75"/>
      <c r="S75"/>
    </row>
    <row r="76" spans="1:19" s="12" customFormat="1" x14ac:dyDescent="0.35">
      <c r="A76" s="25" t="s">
        <v>58</v>
      </c>
      <c r="B76" s="25" t="s">
        <v>48</v>
      </c>
      <c r="C76"/>
      <c r="D76" s="26">
        <f>IF(C73="Al",N$46,N$53)</f>
        <v>0.30996298202151712</v>
      </c>
      <c r="E76"/>
      <c r="F76"/>
      <c r="G76"/>
      <c r="H76"/>
      <c r="I76"/>
      <c r="J76"/>
      <c r="K76" s="6"/>
      <c r="L76" s="6"/>
      <c r="M76" s="6"/>
      <c r="N76" s="6"/>
      <c r="O76" s="6"/>
      <c r="P76" s="6"/>
      <c r="S76" s="6"/>
    </row>
    <row r="77" spans="1:19" s="12" customFormat="1" x14ac:dyDescent="0.35">
      <c r="A77" s="25" t="s">
        <v>58</v>
      </c>
      <c r="B77" s="25" t="s">
        <v>31</v>
      </c>
      <c r="C77"/>
      <c r="D77" s="26">
        <f>IF(C73="Al",N$47,N$54)</f>
        <v>0.36010478236927446</v>
      </c>
      <c r="E77"/>
      <c r="F77"/>
      <c r="G77"/>
      <c r="H77"/>
      <c r="I77"/>
      <c r="J77"/>
      <c r="K77" s="6"/>
      <c r="L77" s="6"/>
      <c r="M77" s="6"/>
      <c r="N77" s="6"/>
      <c r="O77" s="6"/>
      <c r="P77" s="6"/>
      <c r="S77" s="6"/>
    </row>
    <row r="78" spans="1:19" s="12" customFormat="1" x14ac:dyDescent="0.35">
      <c r="A78" s="25" t="s">
        <v>58</v>
      </c>
      <c r="B78" s="25" t="s">
        <v>49</v>
      </c>
      <c r="C78"/>
      <c r="D78" s="26">
        <f>IF(C73="Al",N$48,N$55)</f>
        <v>0.33549353305859436</v>
      </c>
      <c r="E78"/>
      <c r="F78"/>
      <c r="G78"/>
      <c r="H78"/>
      <c r="I78"/>
      <c r="J78"/>
      <c r="K78" s="6"/>
      <c r="L78" s="6"/>
      <c r="M78" s="6"/>
      <c r="N78" s="6"/>
      <c r="O78" s="6"/>
      <c r="P78" s="6"/>
      <c r="S78" s="6"/>
    </row>
    <row r="79" spans="1:19" s="12" customFormat="1" x14ac:dyDescent="0.35">
      <c r="A79" s="25" t="s">
        <v>59</v>
      </c>
      <c r="B79" s="25" t="s">
        <v>16</v>
      </c>
      <c r="C79" t="s">
        <v>27</v>
      </c>
      <c r="D79" s="26">
        <f>IF(C79="Al",N$43,N$50)</f>
        <v>0.42821748477161148</v>
      </c>
      <c r="E79"/>
      <c r="F79"/>
      <c r="G79"/>
      <c r="H79"/>
      <c r="I79"/>
      <c r="K79" s="6"/>
      <c r="L79" s="6"/>
      <c r="M79" s="6"/>
      <c r="N79" s="19"/>
      <c r="O79" s="36"/>
    </row>
    <row r="80" spans="1:19" s="12" customFormat="1" x14ac:dyDescent="0.35">
      <c r="A80" s="25" t="s">
        <v>59</v>
      </c>
      <c r="B80" s="25" t="s">
        <v>13</v>
      </c>
      <c r="C80"/>
      <c r="D80" s="26">
        <f>IF(C79="Al",N$44,N$51)</f>
        <v>0.55530426073901928</v>
      </c>
      <c r="E80"/>
      <c r="F80"/>
      <c r="G80"/>
      <c r="H80"/>
      <c r="I80"/>
      <c r="K80" s="6"/>
      <c r="L80" s="6"/>
      <c r="M80" s="6"/>
      <c r="N80" s="19"/>
    </row>
    <row r="81" spans="1:19" s="12" customFormat="1" x14ac:dyDescent="0.35">
      <c r="A81" s="25" t="s">
        <v>59</v>
      </c>
      <c r="B81" s="25" t="s">
        <v>14</v>
      </c>
      <c r="C81"/>
      <c r="D81" s="26">
        <f>IF(C79="Al",N$45,N$52)</f>
        <v>0.53854280279231548</v>
      </c>
      <c r="E81"/>
      <c r="F81"/>
      <c r="G81"/>
      <c r="H81"/>
      <c r="I81"/>
      <c r="K81" s="6"/>
      <c r="L81" s="6"/>
      <c r="M81" s="6"/>
      <c r="N81" s="19"/>
    </row>
    <row r="82" spans="1:19" s="12" customFormat="1" x14ac:dyDescent="0.35">
      <c r="A82" s="25" t="s">
        <v>59</v>
      </c>
      <c r="B82" s="25" t="s">
        <v>48</v>
      </c>
      <c r="C82"/>
      <c r="D82" s="26">
        <f>IF(C79="Al",N$46,N$53)</f>
        <v>0.46874505158163876</v>
      </c>
      <c r="E82"/>
      <c r="F82"/>
      <c r="G82"/>
      <c r="H82"/>
      <c r="I82"/>
      <c r="K82" s="6"/>
      <c r="L82" s="6"/>
      <c r="M82" s="6"/>
      <c r="N82" s="19"/>
      <c r="O82" s="6"/>
    </row>
    <row r="83" spans="1:19" s="12" customFormat="1" x14ac:dyDescent="0.35">
      <c r="A83" s="25" t="s">
        <v>59</v>
      </c>
      <c r="B83" s="25" t="s">
        <v>31</v>
      </c>
      <c r="C83"/>
      <c r="D83" s="26">
        <f>IF(C79="Al",N$47,N$54)</f>
        <v>0.54706713537137552</v>
      </c>
      <c r="E83"/>
      <c r="F83"/>
      <c r="G83"/>
      <c r="H83"/>
      <c r="I83"/>
      <c r="K83" s="6"/>
      <c r="L83" s="6"/>
      <c r="M83" s="6"/>
      <c r="N83" s="19"/>
      <c r="O83" s="21"/>
    </row>
    <row r="84" spans="1:19" s="12" customFormat="1" x14ac:dyDescent="0.35">
      <c r="A84" s="25" t="s">
        <v>59</v>
      </c>
      <c r="B84" s="25" t="s">
        <v>49</v>
      </c>
      <c r="C84"/>
      <c r="D84" s="26">
        <f>IF(C79="Al",N$48,N$55)</f>
        <v>0.50857940615180453</v>
      </c>
      <c r="E84"/>
      <c r="F84"/>
      <c r="G84"/>
      <c r="H84"/>
      <c r="I84"/>
      <c r="K84" s="6"/>
      <c r="L84" s="6"/>
      <c r="M84" s="6"/>
      <c r="N84" s="19"/>
      <c r="O84" s="21"/>
    </row>
    <row r="85" spans="1:19" s="12" customFormat="1" x14ac:dyDescent="0.35">
      <c r="A85" s="25" t="s">
        <v>60</v>
      </c>
      <c r="B85" s="25" t="s">
        <v>16</v>
      </c>
      <c r="C85" t="s">
        <v>27</v>
      </c>
      <c r="D85" s="26">
        <f>IF(C85="Al",N$43,N$50)</f>
        <v>0.42821748477161148</v>
      </c>
      <c r="E85"/>
      <c r="F85"/>
      <c r="G85"/>
      <c r="H85"/>
      <c r="I85"/>
      <c r="K85" s="6"/>
      <c r="L85" s="6"/>
      <c r="M85" s="6"/>
    </row>
    <row r="86" spans="1:19" s="12" customFormat="1" x14ac:dyDescent="0.35">
      <c r="A86" s="25" t="s">
        <v>60</v>
      </c>
      <c r="B86" s="25" t="s">
        <v>13</v>
      </c>
      <c r="C86"/>
      <c r="D86" s="26">
        <f>IF(C85="Al",N$44,N$51)</f>
        <v>0.55530426073901928</v>
      </c>
      <c r="E86"/>
      <c r="F86"/>
      <c r="G86"/>
      <c r="H86"/>
      <c r="I86"/>
      <c r="K86" s="6"/>
      <c r="L86" s="6"/>
      <c r="M86" s="6"/>
      <c r="N86" s="19"/>
    </row>
    <row r="87" spans="1:19" s="12" customFormat="1" x14ac:dyDescent="0.35">
      <c r="A87" s="25" t="s">
        <v>60</v>
      </c>
      <c r="B87" s="25" t="s">
        <v>14</v>
      </c>
      <c r="C87"/>
      <c r="D87" s="26">
        <f>IF(C85="Al",N$45,N$52)</f>
        <v>0.53854280279231548</v>
      </c>
      <c r="E87"/>
      <c r="F87"/>
      <c r="G87"/>
      <c r="H87"/>
      <c r="I87"/>
      <c r="K87" s="6"/>
      <c r="L87" s="6"/>
      <c r="M87" s="6"/>
      <c r="N87" s="19"/>
    </row>
    <row r="88" spans="1:19" s="12" customFormat="1" x14ac:dyDescent="0.35">
      <c r="A88" s="25" t="s">
        <v>60</v>
      </c>
      <c r="B88" s="25" t="s">
        <v>48</v>
      </c>
      <c r="C88"/>
      <c r="D88" s="26">
        <f>IF(C85="Al",N$46,N$53)</f>
        <v>0.46874505158163876</v>
      </c>
      <c r="E88"/>
      <c r="F88"/>
      <c r="G88"/>
      <c r="H88"/>
      <c r="I88"/>
      <c r="K88" s="6"/>
      <c r="L88" s="6"/>
      <c r="M88" s="6"/>
      <c r="N88" s="19"/>
    </row>
    <row r="89" spans="1:19" s="12" customFormat="1" x14ac:dyDescent="0.35">
      <c r="A89" s="25" t="s">
        <v>60</v>
      </c>
      <c r="B89" s="25" t="s">
        <v>31</v>
      </c>
      <c r="C89"/>
      <c r="D89" s="26">
        <f>IF(C85="Al",N$47,N$54)</f>
        <v>0.54706713537137552</v>
      </c>
      <c r="E89"/>
      <c r="F89"/>
      <c r="G89"/>
      <c r="H89"/>
      <c r="I89"/>
      <c r="K89" s="6"/>
      <c r="L89" s="6"/>
      <c r="M89" s="6"/>
      <c r="N89" s="19"/>
      <c r="O89" s="21"/>
    </row>
    <row r="90" spans="1:19" s="12" customFormat="1" x14ac:dyDescent="0.35">
      <c r="A90" s="25" t="s">
        <v>60</v>
      </c>
      <c r="B90" s="25" t="s">
        <v>49</v>
      </c>
      <c r="C90"/>
      <c r="D90" s="26">
        <f>IF(C85="Al",N$48,N$55)</f>
        <v>0.50857940615180453</v>
      </c>
      <c r="E90"/>
      <c r="F90"/>
      <c r="G90"/>
      <c r="H90"/>
      <c r="I90"/>
      <c r="K90" s="6"/>
      <c r="L90" s="6"/>
      <c r="M90" s="6"/>
      <c r="N90" s="19"/>
    </row>
    <row r="91" spans="1:19" s="12" customFormat="1" x14ac:dyDescent="0.35">
      <c r="A91" s="25" t="s">
        <v>61</v>
      </c>
      <c r="B91" s="25" t="s">
        <v>16</v>
      </c>
      <c r="C91" t="s">
        <v>28</v>
      </c>
      <c r="D91" s="26">
        <f>IF(C91="Al",N$43,N$50)</f>
        <v>0.2839220801541476</v>
      </c>
      <c r="E91"/>
      <c r="F91"/>
      <c r="G91"/>
      <c r="H91"/>
      <c r="I91"/>
      <c r="K91" s="6"/>
      <c r="L91" s="6"/>
      <c r="M91" s="6"/>
      <c r="N91" s="19"/>
      <c r="O91" s="21"/>
    </row>
    <row r="92" spans="1:19" s="12" customFormat="1" x14ac:dyDescent="0.35">
      <c r="A92" s="25" t="s">
        <v>61</v>
      </c>
      <c r="B92" s="25" t="s">
        <v>13</v>
      </c>
      <c r="C92"/>
      <c r="D92" s="26">
        <f>IF(C91="Al",N$44,N$51)</f>
        <v>0.36536529266073814</v>
      </c>
      <c r="E92"/>
      <c r="F92"/>
      <c r="G92"/>
      <c r="H92"/>
      <c r="I92"/>
      <c r="J92"/>
      <c r="K92" s="6"/>
      <c r="L92" s="6"/>
      <c r="M92" s="6"/>
      <c r="N92" s="6"/>
      <c r="O92" s="6"/>
      <c r="P92" s="6"/>
      <c r="S92" s="6"/>
    </row>
    <row r="93" spans="1:19" s="12" customFormat="1" x14ac:dyDescent="0.35">
      <c r="A93" s="25" t="s">
        <v>61</v>
      </c>
      <c r="B93" s="25" t="s">
        <v>14</v>
      </c>
      <c r="C93"/>
      <c r="D93" s="26">
        <f>IF(C91="Al",N$45,N$52)</f>
        <v>0.35465838380316944</v>
      </c>
      <c r="E93"/>
      <c r="F93"/>
      <c r="G93"/>
      <c r="H93"/>
      <c r="I93"/>
      <c r="J93"/>
      <c r="K93" s="6"/>
      <c r="L93" s="6"/>
      <c r="M93" s="6"/>
      <c r="N93" s="6"/>
      <c r="O93" s="6"/>
      <c r="P93" s="6"/>
      <c r="S93" s="6"/>
    </row>
    <row r="94" spans="1:19" s="12" customFormat="1" x14ac:dyDescent="0.35">
      <c r="A94" s="25" t="s">
        <v>61</v>
      </c>
      <c r="B94" s="25" t="s">
        <v>48</v>
      </c>
      <c r="C94"/>
      <c r="D94" s="26">
        <f>IF(C91="Al",N$46,N$53)</f>
        <v>0.30996298202151712</v>
      </c>
      <c r="E94"/>
      <c r="F94"/>
      <c r="G94"/>
      <c r="H94"/>
      <c r="I94"/>
      <c r="J94"/>
      <c r="K94" s="6"/>
      <c r="L94" s="6"/>
      <c r="M94" s="6"/>
      <c r="N94" s="6"/>
      <c r="O94" s="6"/>
      <c r="P94" s="6"/>
      <c r="S94" s="6"/>
    </row>
    <row r="95" spans="1:19" s="12" customFormat="1" x14ac:dyDescent="0.35">
      <c r="A95" s="25" t="s">
        <v>61</v>
      </c>
      <c r="B95" s="25" t="s">
        <v>31</v>
      </c>
      <c r="C95"/>
      <c r="D95" s="26">
        <f>IF(C91="Al",N$47,N$54)</f>
        <v>0.36010478236927446</v>
      </c>
      <c r="E95"/>
      <c r="F95"/>
      <c r="G95"/>
      <c r="H95"/>
      <c r="I95"/>
      <c r="J95"/>
      <c r="K95" s="6"/>
      <c r="L95" s="6"/>
      <c r="M95" s="6"/>
      <c r="N95" s="6"/>
      <c r="O95" s="6"/>
      <c r="P95" s="6"/>
      <c r="S95" s="6"/>
    </row>
    <row r="96" spans="1:19" s="12" customFormat="1" x14ac:dyDescent="0.35">
      <c r="A96" s="25" t="s">
        <v>61</v>
      </c>
      <c r="B96" s="25" t="s">
        <v>49</v>
      </c>
      <c r="C96"/>
      <c r="D96" s="26">
        <f>IF(C91="Al",N$48,N$55)</f>
        <v>0.33549353305859436</v>
      </c>
      <c r="E96"/>
      <c r="F96"/>
      <c r="G96"/>
      <c r="H96"/>
      <c r="I96"/>
      <c r="J96"/>
      <c r="K96" s="6"/>
      <c r="L96" s="6"/>
      <c r="M96" s="6"/>
      <c r="N96" s="6"/>
      <c r="O96" s="6"/>
      <c r="P96" s="6"/>
      <c r="S96" s="6"/>
    </row>
    <row r="97" spans="1:19" s="12" customFormat="1" x14ac:dyDescent="0.35">
      <c r="A97" s="25" t="s">
        <v>62</v>
      </c>
      <c r="B97" s="25" t="s">
        <v>16</v>
      </c>
      <c r="C97" t="s">
        <v>28</v>
      </c>
      <c r="D97" s="26">
        <f>IF(C97="Al",N$43,N$50)</f>
        <v>0.2839220801541476</v>
      </c>
      <c r="E97"/>
      <c r="F97"/>
      <c r="G97"/>
      <c r="H97"/>
      <c r="I97"/>
      <c r="J97"/>
      <c r="K97" s="6"/>
      <c r="L97" s="6"/>
      <c r="M97" s="6"/>
      <c r="N97" s="6"/>
      <c r="O97" s="6"/>
      <c r="P97" s="6"/>
      <c r="S97" s="6"/>
    </row>
    <row r="98" spans="1:19" s="12" customFormat="1" x14ac:dyDescent="0.35">
      <c r="A98" s="25" t="s">
        <v>62</v>
      </c>
      <c r="B98" s="25" t="s">
        <v>13</v>
      </c>
      <c r="C98"/>
      <c r="D98" s="26">
        <f>IF(C97="Al",N$44,N$51)</f>
        <v>0.36536529266073814</v>
      </c>
      <c r="E98"/>
      <c r="F98"/>
      <c r="G98"/>
      <c r="H98"/>
      <c r="I98"/>
      <c r="J98"/>
      <c r="K98" s="6"/>
      <c r="L98" s="6"/>
      <c r="M98" s="6"/>
      <c r="N98" s="6"/>
      <c r="O98" s="6"/>
      <c r="P98" s="6"/>
      <c r="S98" s="6"/>
    </row>
    <row r="99" spans="1:19" s="12" customFormat="1" x14ac:dyDescent="0.35">
      <c r="A99" s="25" t="s">
        <v>62</v>
      </c>
      <c r="B99" s="25" t="s">
        <v>14</v>
      </c>
      <c r="C99"/>
      <c r="D99" s="26">
        <f>IF(C97="Al",N$45,N$52)</f>
        <v>0.35465838380316944</v>
      </c>
      <c r="E99"/>
      <c r="F99"/>
      <c r="G99"/>
      <c r="H99"/>
      <c r="I99"/>
      <c r="J99"/>
      <c r="K99" s="6"/>
      <c r="L99" s="6"/>
      <c r="M99" s="6"/>
      <c r="N99" s="6"/>
      <c r="O99" s="6"/>
      <c r="P99" s="6"/>
      <c r="S99" s="6"/>
    </row>
    <row r="100" spans="1:19" s="12" customFormat="1" x14ac:dyDescent="0.35">
      <c r="A100" s="25" t="s">
        <v>62</v>
      </c>
      <c r="B100" s="25" t="s">
        <v>48</v>
      </c>
      <c r="C100"/>
      <c r="D100" s="26">
        <f>IF(C97="Al",N$46,N$53)</f>
        <v>0.30996298202151712</v>
      </c>
      <c r="E100"/>
      <c r="F100"/>
      <c r="G100"/>
      <c r="H100"/>
      <c r="I100"/>
      <c r="J100"/>
      <c r="K100" s="6"/>
      <c r="L100" s="6"/>
      <c r="M100" s="6"/>
      <c r="N100" s="6"/>
      <c r="O100" s="6"/>
      <c r="P100" s="6"/>
      <c r="S100" s="6"/>
    </row>
    <row r="101" spans="1:19" s="12" customFormat="1" x14ac:dyDescent="0.35">
      <c r="A101" s="25" t="s">
        <v>62</v>
      </c>
      <c r="B101" s="25" t="s">
        <v>31</v>
      </c>
      <c r="C101"/>
      <c r="D101" s="26">
        <f>IF(C97="Al",N$47,N$54)</f>
        <v>0.36010478236927446</v>
      </c>
      <c r="E101"/>
      <c r="F101"/>
      <c r="G101"/>
      <c r="H101"/>
      <c r="I101"/>
      <c r="J101"/>
      <c r="K101" s="6"/>
      <c r="L101" s="6"/>
      <c r="M101" s="6"/>
      <c r="N101" s="6"/>
      <c r="O101" s="6"/>
      <c r="P101" s="6"/>
      <c r="S101" s="6"/>
    </row>
    <row r="102" spans="1:19" s="12" customFormat="1" x14ac:dyDescent="0.35">
      <c r="A102" s="25" t="s">
        <v>62</v>
      </c>
      <c r="B102" s="25" t="s">
        <v>49</v>
      </c>
      <c r="C102"/>
      <c r="D102" s="26">
        <f>IF(C97="Al",N$48,N$55)</f>
        <v>0.33549353305859436</v>
      </c>
      <c r="E102"/>
      <c r="F102"/>
      <c r="G102"/>
      <c r="H102"/>
      <c r="I102"/>
      <c r="J102"/>
      <c r="K102" s="6"/>
      <c r="L102" s="6"/>
      <c r="M102" s="6"/>
      <c r="N102" s="6"/>
      <c r="O102" s="6"/>
      <c r="P102" s="6"/>
      <c r="S102" s="6"/>
    </row>
    <row r="103" spans="1:19" s="12" customFormat="1" x14ac:dyDescent="0.35">
      <c r="A103" s="25" t="s">
        <v>63</v>
      </c>
      <c r="B103" s="25" t="s">
        <v>16</v>
      </c>
      <c r="C103" t="s">
        <v>27</v>
      </c>
      <c r="D103" s="26">
        <f>IF(C103="Al",N$43,N$50)</f>
        <v>0.42821748477161148</v>
      </c>
      <c r="E103"/>
      <c r="F103"/>
      <c r="G103"/>
      <c r="H103"/>
      <c r="I103"/>
      <c r="J103"/>
      <c r="K103" s="6"/>
      <c r="L103" s="6"/>
      <c r="M103" s="6"/>
      <c r="N103" s="6"/>
      <c r="O103" s="6"/>
      <c r="P103" s="6"/>
      <c r="S103" s="6"/>
    </row>
    <row r="104" spans="1:19" s="12" customFormat="1" x14ac:dyDescent="0.35">
      <c r="A104" s="25" t="s">
        <v>63</v>
      </c>
      <c r="B104" s="25" t="s">
        <v>13</v>
      </c>
      <c r="C104"/>
      <c r="D104" s="26">
        <f>IF(C103="Al",N$44,N$51)</f>
        <v>0.55530426073901928</v>
      </c>
      <c r="E104"/>
      <c r="F104"/>
      <c r="G104"/>
      <c r="H104"/>
      <c r="I104"/>
      <c r="J104"/>
      <c r="K104" s="6"/>
      <c r="L104" s="6"/>
      <c r="M104" s="6"/>
      <c r="N104" s="6"/>
      <c r="O104" s="6"/>
      <c r="P104" s="6"/>
      <c r="S104" s="6"/>
    </row>
    <row r="105" spans="1:19" s="12" customFormat="1" x14ac:dyDescent="0.35">
      <c r="A105" s="25" t="s">
        <v>63</v>
      </c>
      <c r="B105" s="25" t="s">
        <v>14</v>
      </c>
      <c r="C105"/>
      <c r="D105" s="26">
        <f>IF(C103="Al",N$45,N$52)</f>
        <v>0.53854280279231548</v>
      </c>
      <c r="E105"/>
      <c r="F105"/>
      <c r="G105"/>
      <c r="H105"/>
      <c r="I105"/>
      <c r="J105"/>
      <c r="K105" s="6"/>
      <c r="L105" s="6"/>
      <c r="M105" s="6"/>
      <c r="N105" s="6"/>
      <c r="O105" s="6"/>
      <c r="P105" s="6"/>
      <c r="S105" s="6"/>
    </row>
    <row r="106" spans="1:19" s="12" customFormat="1" x14ac:dyDescent="0.35">
      <c r="A106" s="25" t="s">
        <v>63</v>
      </c>
      <c r="B106" s="25" t="s">
        <v>48</v>
      </c>
      <c r="C106"/>
      <c r="D106" s="26">
        <f>IF(C103="Al",N$46,N$53)</f>
        <v>0.46874505158163876</v>
      </c>
      <c r="E106"/>
      <c r="F106"/>
      <c r="G106"/>
      <c r="H106"/>
      <c r="I106"/>
      <c r="J106"/>
      <c r="K106" s="6"/>
      <c r="L106" s="6"/>
      <c r="M106" s="6"/>
      <c r="N106" s="6"/>
      <c r="O106" s="6"/>
      <c r="P106" s="6"/>
      <c r="S106" s="6"/>
    </row>
    <row r="107" spans="1:19" s="12" customFormat="1" x14ac:dyDescent="0.35">
      <c r="A107" s="25" t="s">
        <v>63</v>
      </c>
      <c r="B107" s="25" t="s">
        <v>31</v>
      </c>
      <c r="C107"/>
      <c r="D107" s="26">
        <f>IF(C103="Al",N$47,N$54)</f>
        <v>0.54706713537137552</v>
      </c>
      <c r="E107"/>
      <c r="F107"/>
      <c r="G107"/>
      <c r="H107"/>
      <c r="I107"/>
      <c r="J107"/>
      <c r="K107" s="6"/>
      <c r="L107" s="6"/>
      <c r="M107" s="6"/>
      <c r="N107" s="6"/>
      <c r="O107" s="6"/>
      <c r="P107" s="6"/>
      <c r="S107" s="6"/>
    </row>
    <row r="108" spans="1:19" s="12" customFormat="1" x14ac:dyDescent="0.35">
      <c r="A108" s="25" t="s">
        <v>63</v>
      </c>
      <c r="B108" s="25" t="s">
        <v>49</v>
      </c>
      <c r="C108"/>
      <c r="D108" s="26">
        <f>IF(C103="Al",N$48,N$55)</f>
        <v>0.50857940615180453</v>
      </c>
      <c r="E108"/>
      <c r="F108"/>
      <c r="G108"/>
      <c r="H108"/>
      <c r="I108"/>
      <c r="J108"/>
      <c r="K108" s="6"/>
      <c r="L108" s="6"/>
      <c r="M108" s="6"/>
      <c r="N108" s="6"/>
      <c r="O108" s="6"/>
      <c r="P108" s="6"/>
      <c r="S108" s="6"/>
    </row>
    <row r="109" spans="1:19" s="12" customFormat="1" x14ac:dyDescent="0.35">
      <c r="A109" s="25" t="s">
        <v>64</v>
      </c>
      <c r="B109" s="25" t="s">
        <v>16</v>
      </c>
      <c r="C109" t="s">
        <v>27</v>
      </c>
      <c r="D109" s="26">
        <f>IF(C109="Al",N$43,N$50)</f>
        <v>0.42821748477161148</v>
      </c>
      <c r="E109"/>
      <c r="F109"/>
      <c r="G109"/>
      <c r="H109"/>
      <c r="I109"/>
      <c r="J109"/>
      <c r="K109" s="6"/>
      <c r="L109" s="6"/>
      <c r="M109" s="6"/>
      <c r="N109" s="6"/>
      <c r="O109" s="6"/>
      <c r="P109" s="6"/>
      <c r="S109" s="6"/>
    </row>
    <row r="110" spans="1:19" s="12" customFormat="1" x14ac:dyDescent="0.35">
      <c r="A110" s="25" t="s">
        <v>64</v>
      </c>
      <c r="B110" s="25" t="s">
        <v>13</v>
      </c>
      <c r="C110"/>
      <c r="D110" s="26">
        <f>IF(C109="Al",N$44,N$51)</f>
        <v>0.55530426073901928</v>
      </c>
      <c r="E110"/>
      <c r="F110"/>
      <c r="G110"/>
      <c r="H110"/>
      <c r="I110"/>
      <c r="J110"/>
      <c r="K110" s="6"/>
      <c r="L110" s="6"/>
      <c r="M110" s="6"/>
      <c r="N110" s="6"/>
      <c r="O110" s="6"/>
      <c r="P110" s="6"/>
      <c r="S110" s="6"/>
    </row>
    <row r="111" spans="1:19" s="12" customFormat="1" x14ac:dyDescent="0.35">
      <c r="A111" s="25" t="s">
        <v>64</v>
      </c>
      <c r="B111" s="25" t="s">
        <v>14</v>
      </c>
      <c r="C111"/>
      <c r="D111" s="26">
        <f>IF(C109="Al",N$45,N$52)</f>
        <v>0.53854280279231548</v>
      </c>
      <c r="E111"/>
      <c r="F111"/>
      <c r="G111"/>
      <c r="H111"/>
      <c r="I111"/>
      <c r="J111"/>
      <c r="K111" s="6"/>
      <c r="L111" s="6"/>
      <c r="M111" s="6"/>
      <c r="N111" s="6"/>
      <c r="O111" s="6"/>
      <c r="P111" s="6"/>
      <c r="S111" s="6"/>
    </row>
    <row r="112" spans="1:19" s="12" customFormat="1" x14ac:dyDescent="0.35">
      <c r="A112" s="25" t="s">
        <v>64</v>
      </c>
      <c r="B112" s="25" t="s">
        <v>48</v>
      </c>
      <c r="C112"/>
      <c r="D112" s="26">
        <f>IF(C109="Al",N$46,N$53)</f>
        <v>0.46874505158163876</v>
      </c>
      <c r="E112"/>
      <c r="F112"/>
      <c r="G112"/>
      <c r="H112"/>
      <c r="I112"/>
      <c r="J112"/>
      <c r="K112" s="6"/>
      <c r="L112" s="6"/>
      <c r="M112" s="6"/>
      <c r="N112" s="6"/>
      <c r="O112" s="6"/>
      <c r="P112" s="6"/>
      <c r="S112" s="6"/>
    </row>
    <row r="113" spans="1:19" s="12" customFormat="1" x14ac:dyDescent="0.35">
      <c r="A113" s="25" t="s">
        <v>64</v>
      </c>
      <c r="B113" s="25" t="s">
        <v>31</v>
      </c>
      <c r="C113"/>
      <c r="D113" s="26">
        <f>IF(C109="Al",N$47,N$54)</f>
        <v>0.54706713537137552</v>
      </c>
      <c r="E113"/>
      <c r="F113"/>
      <c r="G113"/>
      <c r="H113"/>
      <c r="I113"/>
      <c r="J113"/>
      <c r="K113" s="6"/>
      <c r="L113" s="6"/>
      <c r="M113" s="6"/>
      <c r="N113" s="6"/>
      <c r="O113" s="6"/>
      <c r="P113" s="6"/>
      <c r="S113" s="6"/>
    </row>
    <row r="114" spans="1:19" s="12" customFormat="1" x14ac:dyDescent="0.35">
      <c r="A114" s="25" t="s">
        <v>64</v>
      </c>
      <c r="B114" s="25" t="s">
        <v>49</v>
      </c>
      <c r="C114"/>
      <c r="D114" s="26">
        <f>IF(C109="Al",N$48,N$55)</f>
        <v>0.50857940615180453</v>
      </c>
      <c r="E114"/>
      <c r="F114"/>
      <c r="G114"/>
      <c r="H114"/>
      <c r="I114"/>
      <c r="J114"/>
      <c r="K114" s="6"/>
      <c r="L114" s="6"/>
      <c r="M114" s="6"/>
      <c r="N114" s="6"/>
      <c r="O114" s="6"/>
      <c r="P114" s="6"/>
      <c r="S114" s="6"/>
    </row>
    <row r="115" spans="1:19" s="12" customFormat="1" x14ac:dyDescent="0.35">
      <c r="A115" s="25" t="s">
        <v>65</v>
      </c>
      <c r="B115" s="25" t="s">
        <v>16</v>
      </c>
      <c r="C115" t="s">
        <v>27</v>
      </c>
      <c r="D115" s="26">
        <f>IF(C115="Al",N$43,N$50)</f>
        <v>0.42821748477161148</v>
      </c>
      <c r="E115"/>
      <c r="F115"/>
      <c r="G115"/>
      <c r="H115"/>
      <c r="I115"/>
      <c r="K115" s="6"/>
      <c r="L115" s="6"/>
      <c r="M115" s="6"/>
      <c r="N115" s="21"/>
      <c r="O115" s="36"/>
      <c r="P115" s="19"/>
    </row>
    <row r="116" spans="1:19" s="12" customFormat="1" x14ac:dyDescent="0.35">
      <c r="A116" s="25" t="s">
        <v>65</v>
      </c>
      <c r="B116" s="25" t="s">
        <v>13</v>
      </c>
      <c r="C116"/>
      <c r="D116" s="26">
        <f>IF(C115="Al",N$44,N$51)</f>
        <v>0.55530426073901928</v>
      </c>
      <c r="E116"/>
      <c r="F116"/>
      <c r="G116"/>
      <c r="H116"/>
      <c r="I116"/>
      <c r="K116" s="6"/>
      <c r="L116" s="6"/>
      <c r="M116" s="6"/>
      <c r="N116" s="21"/>
      <c r="P116" s="19"/>
    </row>
    <row r="117" spans="1:19" s="12" customFormat="1" x14ac:dyDescent="0.35">
      <c r="A117" s="25" t="s">
        <v>65</v>
      </c>
      <c r="B117" s="25" t="s">
        <v>14</v>
      </c>
      <c r="C117"/>
      <c r="D117" s="26">
        <f>IF(C115="Al",N$45,N$52)</f>
        <v>0.53854280279231548</v>
      </c>
      <c r="E117"/>
      <c r="F117"/>
      <c r="G117"/>
      <c r="H117"/>
      <c r="I117"/>
      <c r="K117" s="6"/>
      <c r="L117" s="6"/>
      <c r="M117" s="6"/>
      <c r="N117" s="21"/>
      <c r="P117" s="19"/>
    </row>
    <row r="118" spans="1:19" s="12" customFormat="1" x14ac:dyDescent="0.35">
      <c r="A118" s="25" t="s">
        <v>65</v>
      </c>
      <c r="B118" s="25" t="s">
        <v>48</v>
      </c>
      <c r="C118"/>
      <c r="D118" s="26">
        <f>IF(C115="Al",N$46,N$53)</f>
        <v>0.46874505158163876</v>
      </c>
      <c r="E118"/>
      <c r="F118"/>
      <c r="G118"/>
      <c r="H118"/>
      <c r="I118"/>
      <c r="K118" s="6"/>
      <c r="L118" s="6"/>
      <c r="M118" s="6"/>
      <c r="N118" s="21"/>
      <c r="O118" s="6"/>
      <c r="P118" s="19"/>
    </row>
    <row r="119" spans="1:19" s="12" customFormat="1" x14ac:dyDescent="0.35">
      <c r="A119" s="25" t="s">
        <v>65</v>
      </c>
      <c r="B119" s="25" t="s">
        <v>31</v>
      </c>
      <c r="C119"/>
      <c r="D119" s="26">
        <f>IF(C115="Al",N$47,N$54)</f>
        <v>0.54706713537137552</v>
      </c>
      <c r="E119"/>
      <c r="F119"/>
      <c r="G119"/>
      <c r="H119"/>
      <c r="I119"/>
      <c r="K119" s="6"/>
      <c r="L119" s="6"/>
      <c r="M119" s="6"/>
      <c r="N119" s="21"/>
      <c r="O119" s="21"/>
      <c r="P119" s="19"/>
    </row>
    <row r="120" spans="1:19" s="12" customFormat="1" x14ac:dyDescent="0.35">
      <c r="A120" s="25" t="s">
        <v>65</v>
      </c>
      <c r="B120" s="25" t="s">
        <v>49</v>
      </c>
      <c r="C120"/>
      <c r="D120" s="26">
        <f>IF(C115="Al",N$48,N$55)</f>
        <v>0.50857940615180453</v>
      </c>
      <c r="E120"/>
      <c r="F120"/>
      <c r="G120"/>
      <c r="H120"/>
      <c r="I120"/>
      <c r="K120" s="6"/>
      <c r="L120" s="6"/>
      <c r="M120" s="6"/>
      <c r="N120" s="21"/>
      <c r="O120" s="21"/>
      <c r="P120" s="19"/>
    </row>
    <row r="121" spans="1:19" s="12" customFormat="1" x14ac:dyDescent="0.35">
      <c r="A121" s="25" t="s">
        <v>66</v>
      </c>
      <c r="B121" s="25" t="s">
        <v>16</v>
      </c>
      <c r="C121" t="s">
        <v>27</v>
      </c>
      <c r="D121" s="26">
        <f>IF(C121="Al",N$43,N$50)</f>
        <v>0.42821748477161148</v>
      </c>
      <c r="E121"/>
      <c r="F121"/>
      <c r="G121"/>
      <c r="H121"/>
      <c r="I121"/>
      <c r="K121" s="6"/>
      <c r="L121" s="6"/>
      <c r="M121" s="6"/>
    </row>
    <row r="122" spans="1:19" s="12" customFormat="1" x14ac:dyDescent="0.35">
      <c r="A122" s="25" t="s">
        <v>66</v>
      </c>
      <c r="B122" s="25" t="s">
        <v>13</v>
      </c>
      <c r="C122"/>
      <c r="D122" s="26">
        <f>IF(C121="Al",N$44,N$51)</f>
        <v>0.55530426073901928</v>
      </c>
      <c r="E122"/>
      <c r="F122"/>
      <c r="G122"/>
      <c r="H122"/>
      <c r="I122"/>
      <c r="K122" s="6"/>
      <c r="L122" s="6"/>
      <c r="M122" s="6"/>
      <c r="N122" s="21"/>
      <c r="P122" s="19"/>
    </row>
    <row r="123" spans="1:19" s="12" customFormat="1" x14ac:dyDescent="0.35">
      <c r="A123" s="25" t="s">
        <v>66</v>
      </c>
      <c r="B123" s="25" t="s">
        <v>14</v>
      </c>
      <c r="C123"/>
      <c r="D123" s="26">
        <f>IF(C121="Al",N$45,N$52)</f>
        <v>0.53854280279231548</v>
      </c>
      <c r="E123"/>
      <c r="F123"/>
      <c r="G123"/>
      <c r="H123"/>
      <c r="I123"/>
      <c r="K123" s="6"/>
      <c r="L123" s="6"/>
      <c r="M123" s="6"/>
      <c r="N123" s="21"/>
      <c r="P123" s="19"/>
    </row>
    <row r="124" spans="1:19" s="12" customFormat="1" x14ac:dyDescent="0.35">
      <c r="A124" s="25" t="s">
        <v>66</v>
      </c>
      <c r="B124" s="25" t="s">
        <v>48</v>
      </c>
      <c r="C124"/>
      <c r="D124" s="26">
        <f>IF(C121="Al",N$46,N$53)</f>
        <v>0.46874505158163876</v>
      </c>
      <c r="E124"/>
      <c r="F124"/>
      <c r="G124"/>
      <c r="H124"/>
      <c r="I124"/>
      <c r="K124" s="6"/>
      <c r="L124" s="6"/>
      <c r="M124" s="6"/>
      <c r="N124" s="21"/>
      <c r="P124" s="19"/>
    </row>
    <row r="125" spans="1:19" s="12" customFormat="1" x14ac:dyDescent="0.35">
      <c r="A125" s="25" t="s">
        <v>66</v>
      </c>
      <c r="B125" s="25" t="s">
        <v>31</v>
      </c>
      <c r="C125"/>
      <c r="D125" s="26">
        <f>IF(C121="Al",N$47,N$54)</f>
        <v>0.54706713537137552</v>
      </c>
      <c r="E125"/>
      <c r="F125"/>
      <c r="G125"/>
      <c r="H125"/>
      <c r="I125"/>
      <c r="K125" s="6"/>
      <c r="L125" s="6"/>
      <c r="M125" s="6"/>
      <c r="N125" s="21"/>
      <c r="O125" s="21"/>
      <c r="P125" s="19"/>
    </row>
    <row r="126" spans="1:19" s="12" customFormat="1" x14ac:dyDescent="0.35">
      <c r="A126" s="25" t="s">
        <v>66</v>
      </c>
      <c r="B126" s="25" t="s">
        <v>49</v>
      </c>
      <c r="C126"/>
      <c r="D126" s="26">
        <f>IF(C121="Al",N$48,N$55)</f>
        <v>0.50857940615180453</v>
      </c>
      <c r="E126"/>
      <c r="F126"/>
      <c r="G126"/>
      <c r="H126"/>
      <c r="I126"/>
      <c r="K126" s="6"/>
      <c r="L126" s="6"/>
      <c r="M126" s="6"/>
      <c r="N126" s="21"/>
      <c r="P126" s="19"/>
    </row>
    <row r="127" spans="1:19" s="12" customFormat="1" x14ac:dyDescent="0.35">
      <c r="A127" s="25" t="s">
        <v>67</v>
      </c>
      <c r="B127" s="25" t="s">
        <v>16</v>
      </c>
      <c r="C127" t="s">
        <v>28</v>
      </c>
      <c r="D127" s="26">
        <f>IF(C127="Al",N$43,N$50)</f>
        <v>0.2839220801541476</v>
      </c>
      <c r="E127"/>
      <c r="F127"/>
      <c r="G127"/>
      <c r="H127"/>
      <c r="I127"/>
      <c r="K127" s="6"/>
      <c r="L127" s="6"/>
      <c r="M127" s="6"/>
      <c r="N127" s="21"/>
      <c r="O127" s="21"/>
      <c r="P127" s="19"/>
    </row>
    <row r="128" spans="1:19" s="12" customFormat="1" x14ac:dyDescent="0.35">
      <c r="A128" s="25" t="s">
        <v>67</v>
      </c>
      <c r="B128" s="25" t="s">
        <v>13</v>
      </c>
      <c r="C128"/>
      <c r="D128" s="26">
        <f>IF(C127="Al",N$44,N$51)</f>
        <v>0.36536529266073814</v>
      </c>
      <c r="E128"/>
      <c r="F128"/>
      <c r="G128"/>
      <c r="H128"/>
      <c r="I128"/>
      <c r="J128"/>
      <c r="K128" s="6"/>
      <c r="L128" s="6"/>
      <c r="M128" s="6"/>
      <c r="N128" s="6"/>
      <c r="O128" s="6"/>
      <c r="P128" s="6"/>
      <c r="S128" s="6"/>
    </row>
    <row r="129" spans="1:19" s="12" customFormat="1" x14ac:dyDescent="0.35">
      <c r="A129" s="25" t="s">
        <v>67</v>
      </c>
      <c r="B129" s="25" t="s">
        <v>14</v>
      </c>
      <c r="C129"/>
      <c r="D129" s="26">
        <f>IF(C127="Al",N$45,N$52)</f>
        <v>0.35465838380316944</v>
      </c>
      <c r="E129"/>
      <c r="F129"/>
      <c r="G129"/>
      <c r="H129"/>
      <c r="I129"/>
      <c r="J129"/>
      <c r="K129" s="6"/>
      <c r="L129" s="6"/>
      <c r="M129" s="6"/>
      <c r="N129" s="6"/>
      <c r="O129" s="6"/>
      <c r="P129" s="6"/>
      <c r="S129" s="6"/>
    </row>
    <row r="130" spans="1:19" s="12" customFormat="1" x14ac:dyDescent="0.35">
      <c r="A130" s="25" t="s">
        <v>67</v>
      </c>
      <c r="B130" s="25" t="s">
        <v>48</v>
      </c>
      <c r="C130"/>
      <c r="D130" s="26">
        <f>IF(C127="Al",N$46,N$53)</f>
        <v>0.30996298202151712</v>
      </c>
      <c r="E130"/>
      <c r="F130"/>
      <c r="G130"/>
      <c r="H130"/>
      <c r="I130"/>
      <c r="J130"/>
      <c r="K130" s="6"/>
      <c r="L130" s="6"/>
      <c r="M130" s="6"/>
      <c r="N130" s="6"/>
      <c r="O130" s="6"/>
      <c r="P130" s="6"/>
      <c r="S130" s="6"/>
    </row>
    <row r="131" spans="1:19" s="12" customFormat="1" x14ac:dyDescent="0.35">
      <c r="A131" s="25" t="s">
        <v>67</v>
      </c>
      <c r="B131" s="25" t="s">
        <v>31</v>
      </c>
      <c r="C131"/>
      <c r="D131" s="26">
        <f>IF(C127="Al",N$47,N$54)</f>
        <v>0.36010478236927446</v>
      </c>
      <c r="E131"/>
      <c r="F131"/>
      <c r="G131"/>
      <c r="H131"/>
      <c r="I131"/>
      <c r="J131"/>
      <c r="K131" s="6"/>
      <c r="L131" s="6"/>
      <c r="M131" s="6"/>
      <c r="N131" s="6"/>
      <c r="O131" s="6"/>
      <c r="P131" s="6"/>
      <c r="S131" s="6"/>
    </row>
    <row r="132" spans="1:19" s="12" customFormat="1" x14ac:dyDescent="0.35">
      <c r="A132" s="25" t="s">
        <v>67</v>
      </c>
      <c r="B132" s="25" t="s">
        <v>49</v>
      </c>
      <c r="C132"/>
      <c r="D132" s="26">
        <f>IF(C127="Al",N$48,N$55)</f>
        <v>0.33549353305859436</v>
      </c>
      <c r="E132"/>
      <c r="F132"/>
      <c r="G132"/>
      <c r="H132"/>
      <c r="I132"/>
      <c r="J132"/>
      <c r="K132" s="6"/>
      <c r="L132" s="6"/>
      <c r="M132" s="6"/>
      <c r="N132" s="6"/>
      <c r="O132" s="6"/>
      <c r="P132" s="6"/>
      <c r="S132" s="6"/>
    </row>
    <row r="133" spans="1:19" s="12" customFormat="1" x14ac:dyDescent="0.35">
      <c r="A133" s="25" t="s">
        <v>68</v>
      </c>
      <c r="B133" s="25" t="s">
        <v>16</v>
      </c>
      <c r="C133" t="s">
        <v>27</v>
      </c>
      <c r="D133" s="26">
        <f>IF(C133="Al",N$43,N$50)</f>
        <v>0.42821748477161148</v>
      </c>
      <c r="E133"/>
      <c r="F133"/>
      <c r="G133"/>
      <c r="H133"/>
      <c r="I133"/>
      <c r="J133"/>
      <c r="K133" s="6"/>
      <c r="L133" s="6"/>
      <c r="M133" s="6"/>
      <c r="N133" s="6"/>
      <c r="O133" s="6"/>
      <c r="P133" s="6"/>
      <c r="S133" s="6"/>
    </row>
    <row r="134" spans="1:19" s="12" customFormat="1" x14ac:dyDescent="0.35">
      <c r="A134" s="25" t="s">
        <v>68</v>
      </c>
      <c r="B134" s="25" t="s">
        <v>13</v>
      </c>
      <c r="C134"/>
      <c r="D134" s="26">
        <f>IF(C133="Al",N$44,N$51)</f>
        <v>0.55530426073901928</v>
      </c>
      <c r="E134"/>
      <c r="F134"/>
      <c r="G134"/>
      <c r="H134"/>
      <c r="I134"/>
      <c r="J134"/>
      <c r="K134" s="6"/>
      <c r="L134" s="6"/>
      <c r="M134" s="6"/>
      <c r="N134" s="6"/>
      <c r="O134" s="6"/>
      <c r="P134" s="6"/>
      <c r="S134" s="6"/>
    </row>
    <row r="135" spans="1:19" s="12" customFormat="1" x14ac:dyDescent="0.35">
      <c r="A135" s="25" t="s">
        <v>68</v>
      </c>
      <c r="B135" s="25" t="s">
        <v>14</v>
      </c>
      <c r="C135"/>
      <c r="D135" s="26">
        <f>IF(C133="Al",N$45,N$52)</f>
        <v>0.53854280279231548</v>
      </c>
      <c r="E135"/>
      <c r="F135"/>
      <c r="G135"/>
      <c r="H135"/>
      <c r="I135"/>
      <c r="J135"/>
      <c r="K135" s="6"/>
      <c r="L135" s="6"/>
      <c r="M135" s="6"/>
      <c r="N135" s="6"/>
      <c r="O135" s="6"/>
      <c r="P135" s="6"/>
      <c r="S135" s="6"/>
    </row>
    <row r="136" spans="1:19" s="12" customFormat="1" x14ac:dyDescent="0.35">
      <c r="A136" s="25" t="s">
        <v>68</v>
      </c>
      <c r="B136" s="25" t="s">
        <v>48</v>
      </c>
      <c r="C136"/>
      <c r="D136" s="26">
        <f>IF(C133="Al",N$46,N$53)</f>
        <v>0.46874505158163876</v>
      </c>
      <c r="E136"/>
      <c r="F136"/>
      <c r="G136"/>
      <c r="H136"/>
      <c r="I136"/>
      <c r="J136"/>
      <c r="K136" s="6"/>
      <c r="L136" s="6"/>
      <c r="M136" s="6"/>
      <c r="N136" s="6"/>
      <c r="O136" s="6"/>
      <c r="P136" s="6"/>
      <c r="S136" s="6"/>
    </row>
    <row r="137" spans="1:19" s="12" customFormat="1" x14ac:dyDescent="0.35">
      <c r="A137" s="25" t="s">
        <v>68</v>
      </c>
      <c r="B137" s="25" t="s">
        <v>31</v>
      </c>
      <c r="C137"/>
      <c r="D137" s="26">
        <f>IF(C133="Al",N$47,N$54)</f>
        <v>0.54706713537137552</v>
      </c>
      <c r="E137"/>
      <c r="F137"/>
      <c r="G137"/>
      <c r="H137"/>
      <c r="I137"/>
      <c r="J137"/>
      <c r="K137" s="6"/>
      <c r="L137" s="6"/>
      <c r="M137" s="6"/>
      <c r="N137" s="6"/>
      <c r="O137" s="6"/>
      <c r="P137" s="6"/>
      <c r="S137" s="6"/>
    </row>
    <row r="138" spans="1:19" s="12" customFormat="1" x14ac:dyDescent="0.35">
      <c r="A138" s="25" t="s">
        <v>68</v>
      </c>
      <c r="B138" s="25" t="s">
        <v>49</v>
      </c>
      <c r="C138"/>
      <c r="D138" s="26">
        <f>IF(C133="Al",N$48,N$55)</f>
        <v>0.50857940615180453</v>
      </c>
      <c r="E138"/>
      <c r="F138"/>
      <c r="G138"/>
      <c r="H138"/>
      <c r="I138"/>
      <c r="J138"/>
      <c r="K138" s="6"/>
      <c r="L138" s="6"/>
      <c r="M138" s="6"/>
      <c r="N138" s="6"/>
      <c r="O138" s="6"/>
      <c r="P138" s="6"/>
      <c r="S138" s="6"/>
    </row>
    <row r="139" spans="1:19" s="12" customFormat="1" x14ac:dyDescent="0.35">
      <c r="A139" s="25" t="s">
        <v>69</v>
      </c>
      <c r="B139" s="25" t="s">
        <v>16</v>
      </c>
      <c r="C139" t="s">
        <v>27</v>
      </c>
      <c r="D139" s="26">
        <f>IF(C139="Al",N$43,N$50)</f>
        <v>0.42821748477161148</v>
      </c>
      <c r="E139"/>
      <c r="F139"/>
      <c r="G139"/>
      <c r="H139"/>
      <c r="I139"/>
      <c r="J139"/>
      <c r="K139" s="6"/>
      <c r="L139" s="6"/>
      <c r="M139" s="6"/>
      <c r="N139" s="6"/>
      <c r="O139" s="6"/>
      <c r="P139" s="6"/>
      <c r="S139" s="6"/>
    </row>
    <row r="140" spans="1:19" s="12" customFormat="1" x14ac:dyDescent="0.35">
      <c r="A140" s="25" t="s">
        <v>69</v>
      </c>
      <c r="B140" s="25" t="s">
        <v>13</v>
      </c>
      <c r="C140"/>
      <c r="D140" s="26">
        <f>IF(C139="Al",N$44,N$51)</f>
        <v>0.55530426073901928</v>
      </c>
      <c r="E140"/>
      <c r="F140"/>
      <c r="G140"/>
      <c r="H140"/>
      <c r="I140"/>
      <c r="J140"/>
      <c r="K140" s="6"/>
      <c r="L140" s="6"/>
      <c r="M140" s="6"/>
      <c r="N140" s="6"/>
      <c r="O140" s="6"/>
      <c r="P140" s="6"/>
      <c r="S140" s="6"/>
    </row>
    <row r="141" spans="1:19" s="12" customFormat="1" x14ac:dyDescent="0.35">
      <c r="A141" s="25" t="s">
        <v>69</v>
      </c>
      <c r="B141" s="25" t="s">
        <v>14</v>
      </c>
      <c r="C141"/>
      <c r="D141" s="26">
        <f>IF(C139="Al",N$45,N$52)</f>
        <v>0.53854280279231548</v>
      </c>
      <c r="E141"/>
      <c r="F141"/>
      <c r="G141"/>
      <c r="H141"/>
      <c r="I141"/>
      <c r="J141"/>
      <c r="K141"/>
      <c r="L141"/>
      <c r="M141"/>
      <c r="N141"/>
      <c r="O141"/>
      <c r="P141"/>
      <c r="S141"/>
    </row>
    <row r="142" spans="1:19" s="12" customFormat="1" x14ac:dyDescent="0.35">
      <c r="A142" s="25" t="s">
        <v>69</v>
      </c>
      <c r="B142" s="25" t="s">
        <v>48</v>
      </c>
      <c r="C142"/>
      <c r="D142" s="26">
        <f>IF(C139="Al",N$46,N$53)</f>
        <v>0.46874505158163876</v>
      </c>
      <c r="E142"/>
      <c r="F142"/>
      <c r="G142"/>
      <c r="H142"/>
      <c r="I142"/>
      <c r="J142"/>
      <c r="K142"/>
      <c r="L142"/>
      <c r="M142"/>
      <c r="N142"/>
      <c r="O142"/>
      <c r="P142"/>
      <c r="S142"/>
    </row>
    <row r="143" spans="1:19" s="12" customFormat="1" x14ac:dyDescent="0.35">
      <c r="A143" s="25" t="s">
        <v>69</v>
      </c>
      <c r="B143" s="25" t="s">
        <v>31</v>
      </c>
      <c r="C143"/>
      <c r="D143" s="26">
        <f>IF(C139="Al",N$47,N$54)</f>
        <v>0.54706713537137552</v>
      </c>
      <c r="E143"/>
      <c r="F143"/>
      <c r="G143"/>
      <c r="H143"/>
      <c r="I143"/>
      <c r="J143"/>
      <c r="K143"/>
      <c r="L143"/>
      <c r="M143"/>
      <c r="N143"/>
      <c r="O143"/>
      <c r="P143"/>
      <c r="S143"/>
    </row>
    <row r="144" spans="1:19" s="12" customFormat="1" x14ac:dyDescent="0.35">
      <c r="A144" s="25" t="s">
        <v>69</v>
      </c>
      <c r="B144" s="25" t="s">
        <v>49</v>
      </c>
      <c r="C144"/>
      <c r="D144" s="26">
        <f>IF(C139="Al",N$48,N$55)</f>
        <v>0.50857940615180453</v>
      </c>
      <c r="E144"/>
      <c r="F144"/>
      <c r="G144"/>
      <c r="H144"/>
      <c r="I144"/>
      <c r="J144"/>
      <c r="K144"/>
      <c r="L144"/>
      <c r="M144"/>
      <c r="N144"/>
      <c r="O144"/>
      <c r="P144"/>
      <c r="S144"/>
    </row>
    <row r="145" spans="1:19" s="12" customFormat="1" x14ac:dyDescent="0.35">
      <c r="A145" s="25" t="s">
        <v>70</v>
      </c>
      <c r="B145" s="25" t="s">
        <v>16</v>
      </c>
      <c r="C145" t="s">
        <v>28</v>
      </c>
      <c r="D145" s="26">
        <f>IF(C145="Al",N$43,N$50)</f>
        <v>0.2839220801541476</v>
      </c>
      <c r="E145"/>
      <c r="F145"/>
      <c r="G145"/>
      <c r="H145"/>
      <c r="I145"/>
      <c r="J145"/>
      <c r="K145"/>
      <c r="L145"/>
      <c r="M145"/>
      <c r="N145"/>
      <c r="O145"/>
      <c r="P145"/>
      <c r="S145"/>
    </row>
    <row r="146" spans="1:19" s="12" customFormat="1" x14ac:dyDescent="0.35">
      <c r="A146" s="25" t="s">
        <v>70</v>
      </c>
      <c r="B146" s="25" t="s">
        <v>13</v>
      </c>
      <c r="C146"/>
      <c r="D146" s="26">
        <f>IF(C145="Al",N$44,N$51)</f>
        <v>0.36536529266073814</v>
      </c>
      <c r="E146"/>
      <c r="F146"/>
      <c r="G146"/>
      <c r="H146"/>
      <c r="I146"/>
      <c r="J146"/>
      <c r="K146"/>
      <c r="L146"/>
      <c r="M146"/>
      <c r="N146"/>
      <c r="O146"/>
      <c r="P146"/>
      <c r="S146"/>
    </row>
    <row r="147" spans="1:19" s="12" customFormat="1" x14ac:dyDescent="0.35">
      <c r="A147" s="25" t="s">
        <v>70</v>
      </c>
      <c r="B147" s="25" t="s">
        <v>14</v>
      </c>
      <c r="C147"/>
      <c r="D147" s="26">
        <f>IF(C145="Al",N$45,N$52)</f>
        <v>0.35465838380316944</v>
      </c>
      <c r="E147"/>
      <c r="F147"/>
      <c r="G147"/>
      <c r="H147"/>
      <c r="I147"/>
      <c r="J147"/>
      <c r="K147"/>
      <c r="L147"/>
      <c r="M147"/>
      <c r="N147"/>
      <c r="O147"/>
      <c r="P147"/>
      <c r="S147"/>
    </row>
    <row r="148" spans="1:19" s="12" customFormat="1" x14ac:dyDescent="0.35">
      <c r="A148" s="25" t="s">
        <v>70</v>
      </c>
      <c r="B148" s="25" t="s">
        <v>48</v>
      </c>
      <c r="C148"/>
      <c r="D148" s="26">
        <f>IF(C145="Al",N$46,N$53)</f>
        <v>0.30996298202151712</v>
      </c>
      <c r="E148"/>
      <c r="F148"/>
      <c r="G148"/>
      <c r="H148"/>
      <c r="I148"/>
      <c r="J148"/>
      <c r="K148"/>
      <c r="L148"/>
      <c r="M148"/>
      <c r="N148"/>
      <c r="O148"/>
      <c r="P148"/>
      <c r="S148"/>
    </row>
    <row r="149" spans="1:19" s="12" customFormat="1" x14ac:dyDescent="0.35">
      <c r="A149" s="25" t="s">
        <v>70</v>
      </c>
      <c r="B149" s="25" t="s">
        <v>31</v>
      </c>
      <c r="C149"/>
      <c r="D149" s="26">
        <f>IF(C145="Al",N$47,N$54)</f>
        <v>0.36010478236927446</v>
      </c>
      <c r="E149"/>
      <c r="F149" t="s">
        <v>27</v>
      </c>
      <c r="G149">
        <f>COUNTIF(C43:C150,"Al")</f>
        <v>12</v>
      </c>
      <c r="H149">
        <f>G149/G150</f>
        <v>2</v>
      </c>
      <c r="I149"/>
      <c r="J149"/>
      <c r="K149"/>
      <c r="L149"/>
      <c r="M149"/>
      <c r="N149"/>
      <c r="O149"/>
      <c r="P149"/>
      <c r="S149"/>
    </row>
    <row r="150" spans="1:19" s="12" customFormat="1" x14ac:dyDescent="0.35">
      <c r="A150" s="25" t="s">
        <v>70</v>
      </c>
      <c r="B150" s="25" t="s">
        <v>49</v>
      </c>
      <c r="C150"/>
      <c r="D150" s="26">
        <f>IF(C145="Al",N$48,N$55)</f>
        <v>0.33549353305859436</v>
      </c>
      <c r="E150"/>
      <c r="F150" t="s">
        <v>28</v>
      </c>
      <c r="G150">
        <f>COUNTIF(C43:C150,"Mg")</f>
        <v>6</v>
      </c>
      <c r="H150">
        <f>(G150/G149)*H149</f>
        <v>1</v>
      </c>
      <c r="I150"/>
      <c r="J150"/>
      <c r="K150"/>
      <c r="L150"/>
      <c r="M150"/>
      <c r="N150"/>
      <c r="O150"/>
      <c r="P150"/>
      <c r="S150"/>
    </row>
    <row r="151" spans="1:19" s="12" customFormat="1" x14ac:dyDescent="0.35">
      <c r="A151" s="27" t="s">
        <v>6</v>
      </c>
      <c r="B151" s="27" t="s">
        <v>15</v>
      </c>
      <c r="C151" t="s">
        <v>27</v>
      </c>
      <c r="D151" s="28">
        <f>IF(C151="Al",O$151,O$156)</f>
        <v>0.43840106217974595</v>
      </c>
      <c r="E151"/>
      <c r="F151"/>
      <c r="G151"/>
      <c r="H151"/>
      <c r="I151"/>
      <c r="J151"/>
      <c r="K151"/>
      <c r="L151"/>
      <c r="M151" t="s">
        <v>27</v>
      </c>
      <c r="N151" t="s">
        <v>24</v>
      </c>
      <c r="O151" s="21">
        <f>Q151+R151</f>
        <v>0.43840106217974595</v>
      </c>
      <c r="Q151" s="21">
        <v>0.52840106217974592</v>
      </c>
      <c r="R151" s="12">
        <v>-0.09</v>
      </c>
      <c r="S151"/>
    </row>
    <row r="152" spans="1:19" s="12" customFormat="1" x14ac:dyDescent="0.35">
      <c r="A152" s="27" t="s">
        <v>6</v>
      </c>
      <c r="B152" s="27" t="s">
        <v>10</v>
      </c>
      <c r="C152"/>
      <c r="D152" s="28">
        <f>IF(C151="Al",O$152,O$157)</f>
        <v>0.53622570708376127</v>
      </c>
      <c r="E152"/>
      <c r="F152"/>
      <c r="G152"/>
      <c r="H152"/>
      <c r="I152"/>
      <c r="J152"/>
      <c r="K152"/>
      <c r="L152"/>
      <c r="M152"/>
      <c r="N152" t="s">
        <v>23</v>
      </c>
      <c r="O152" s="21">
        <f t="shared" ref="O152:O154" si="3">Q152+R152</f>
        <v>0.53622570708376127</v>
      </c>
      <c r="Q152" s="21">
        <v>0.52622570708376126</v>
      </c>
      <c r="R152" s="12">
        <v>0.01</v>
      </c>
      <c r="S152"/>
    </row>
    <row r="153" spans="1:19" s="12" customFormat="1" x14ac:dyDescent="0.35">
      <c r="A153" s="27" t="s">
        <v>6</v>
      </c>
      <c r="B153" s="27" t="s">
        <v>10</v>
      </c>
      <c r="C153"/>
      <c r="D153" s="28">
        <f>IF(C151="Al",O$152,O$157)</f>
        <v>0.53622570708376127</v>
      </c>
      <c r="E153"/>
      <c r="F153"/>
      <c r="G153"/>
      <c r="H153"/>
      <c r="I153"/>
      <c r="J153"/>
      <c r="K153"/>
      <c r="L153"/>
      <c r="M153"/>
      <c r="N153" t="s">
        <v>25</v>
      </c>
      <c r="O153" s="21">
        <f t="shared" si="3"/>
        <v>0.45356894373658097</v>
      </c>
      <c r="Q153" s="21">
        <v>0.39356894373658097</v>
      </c>
      <c r="R153" s="12">
        <v>0.06</v>
      </c>
      <c r="S153"/>
    </row>
    <row r="154" spans="1:19" s="12" customFormat="1" x14ac:dyDescent="0.35">
      <c r="A154" s="27" t="s">
        <v>6</v>
      </c>
      <c r="B154" s="27" t="s">
        <v>16</v>
      </c>
      <c r="C154"/>
      <c r="D154" s="28">
        <f>IF(C151="Al",O$153,O$158)</f>
        <v>0.45356894373658097</v>
      </c>
      <c r="E154"/>
      <c r="F154"/>
      <c r="G154"/>
      <c r="H154"/>
      <c r="I154"/>
      <c r="J154"/>
      <c r="K154"/>
      <c r="L154"/>
      <c r="M154"/>
      <c r="N154" t="s">
        <v>26</v>
      </c>
      <c r="O154" s="21">
        <f t="shared" si="3"/>
        <v>0.52088961752645224</v>
      </c>
      <c r="P154" s="21">
        <f>O151+O152+O152+O153+O154+O154</f>
        <v>3.0062006551367539</v>
      </c>
      <c r="Q154" s="21">
        <v>0.52088961752645224</v>
      </c>
      <c r="R154"/>
      <c r="S154"/>
    </row>
    <row r="155" spans="1:19" s="12" customFormat="1" x14ac:dyDescent="0.35">
      <c r="A155" s="27" t="s">
        <v>6</v>
      </c>
      <c r="B155" s="27" t="s">
        <v>13</v>
      </c>
      <c r="C155"/>
      <c r="D155" s="28">
        <f>IF(C151="Al",O$154,O$159)</f>
        <v>0.52088961752645224</v>
      </c>
      <c r="E155"/>
      <c r="F155"/>
      <c r="G155"/>
      <c r="H155"/>
      <c r="I155"/>
      <c r="J155"/>
      <c r="K155"/>
      <c r="L155"/>
      <c r="M155"/>
      <c r="N155"/>
      <c r="O155" s="21"/>
      <c r="S155"/>
    </row>
    <row r="156" spans="1:19" s="12" customFormat="1" x14ac:dyDescent="0.35">
      <c r="A156" s="27" t="s">
        <v>6</v>
      </c>
      <c r="B156" s="27" t="s">
        <v>13</v>
      </c>
      <c r="C156"/>
      <c r="D156" s="28">
        <f>IF(C151="Al",O$154,O$159)</f>
        <v>0.52088961752645224</v>
      </c>
      <c r="E156"/>
      <c r="F156"/>
      <c r="G156"/>
      <c r="H156"/>
      <c r="I156"/>
      <c r="J156"/>
      <c r="K156"/>
      <c r="L156"/>
      <c r="M156" t="s">
        <v>28</v>
      </c>
      <c r="N156" t="s">
        <v>24</v>
      </c>
      <c r="O156" s="21">
        <f>Q156+R156</f>
        <v>0.30317525883956165</v>
      </c>
      <c r="Q156" s="21">
        <v>0.34817525883956163</v>
      </c>
      <c r="R156" s="12">
        <v>-4.4999999999999998E-2</v>
      </c>
      <c r="S156"/>
    </row>
    <row r="157" spans="1:19" s="12" customFormat="1" x14ac:dyDescent="0.35">
      <c r="A157" s="27" t="s">
        <v>8</v>
      </c>
      <c r="B157" s="27" t="s">
        <v>15</v>
      </c>
      <c r="C157" t="s">
        <v>28</v>
      </c>
      <c r="D157" s="28">
        <f>IF(C157="Al",O$151,O$156)</f>
        <v>0.30317525883956165</v>
      </c>
      <c r="E157"/>
      <c r="F157"/>
      <c r="G157"/>
      <c r="H157"/>
      <c r="I157"/>
      <c r="J157"/>
      <c r="K157"/>
      <c r="L157"/>
      <c r="M157"/>
      <c r="N157" t="s">
        <v>23</v>
      </c>
      <c r="O157" s="21">
        <f t="shared" ref="O157:O159" si="4">Q157+R157</f>
        <v>0.3567841823059778</v>
      </c>
      <c r="Q157" s="21">
        <v>0.3467841823059778</v>
      </c>
      <c r="R157" s="12">
        <v>0.01</v>
      </c>
      <c r="S157"/>
    </row>
    <row r="158" spans="1:19" s="12" customFormat="1" x14ac:dyDescent="0.35">
      <c r="A158" s="27" t="s">
        <v>8</v>
      </c>
      <c r="B158" s="27" t="s">
        <v>10</v>
      </c>
      <c r="C158"/>
      <c r="D158" s="28">
        <f>IF(C157="Al",O$152,O$157)</f>
        <v>0.3567841823059778</v>
      </c>
      <c r="E158"/>
      <c r="F158"/>
      <c r="G158"/>
      <c r="H158"/>
      <c r="I158"/>
      <c r="J158"/>
      <c r="K158"/>
      <c r="L158"/>
      <c r="M158"/>
      <c r="N158" t="s">
        <v>25</v>
      </c>
      <c r="O158" s="21">
        <f t="shared" si="4"/>
        <v>0.29160104566823764</v>
      </c>
      <c r="Q158" s="21">
        <v>0.26160104566823761</v>
      </c>
      <c r="R158" s="12">
        <v>0.03</v>
      </c>
      <c r="S158"/>
    </row>
    <row r="159" spans="1:19" s="12" customFormat="1" x14ac:dyDescent="0.35">
      <c r="A159" s="27" t="s">
        <v>8</v>
      </c>
      <c r="B159" s="27" t="s">
        <v>10</v>
      </c>
      <c r="C159"/>
      <c r="D159" s="28">
        <f>IF(C157="Al",O$152,O$157)</f>
        <v>0.3567841823059778</v>
      </c>
      <c r="E159"/>
      <c r="F159"/>
      <c r="G159"/>
      <c r="H159"/>
      <c r="I159"/>
      <c r="J159"/>
      <c r="K159"/>
      <c r="L159"/>
      <c r="M159"/>
      <c r="N159" t="s">
        <v>26</v>
      </c>
      <c r="O159" s="21">
        <f t="shared" si="4"/>
        <v>0.3433711857957718</v>
      </c>
      <c r="P159" s="21">
        <f>O156+O157+O157+O158+O159+O159</f>
        <v>1.9950870407112984</v>
      </c>
      <c r="Q159" s="21">
        <v>0.3433711857957718</v>
      </c>
      <c r="R159"/>
      <c r="S159"/>
    </row>
    <row r="160" spans="1:19" x14ac:dyDescent="0.35">
      <c r="A160" s="27" t="s">
        <v>8</v>
      </c>
      <c r="B160" s="27" t="s">
        <v>16</v>
      </c>
      <c r="D160" s="28">
        <f>IF(C157="Al",O$153,O$158)</f>
        <v>0.29160104566823764</v>
      </c>
      <c r="M160" s="6"/>
      <c r="N160" s="6"/>
      <c r="O160" s="21"/>
    </row>
    <row r="161" spans="1:21" x14ac:dyDescent="0.35">
      <c r="A161" s="27" t="s">
        <v>8</v>
      </c>
      <c r="B161" s="27" t="s">
        <v>13</v>
      </c>
      <c r="D161" s="28">
        <f>IF(C157="Al",O$154,O$159)</f>
        <v>0.3433711857957718</v>
      </c>
      <c r="M161" t="s">
        <v>29</v>
      </c>
      <c r="N161" t="s">
        <v>24</v>
      </c>
      <c r="O161" s="21">
        <v>0.34848809321866414</v>
      </c>
    </row>
    <row r="162" spans="1:21" x14ac:dyDescent="0.35">
      <c r="A162" s="27" t="s">
        <v>8</v>
      </c>
      <c r="B162" s="27" t="s">
        <v>13</v>
      </c>
      <c r="D162" s="28">
        <f>IF(C157="Al",O$154,O$159)</f>
        <v>0.3433711857957718</v>
      </c>
      <c r="N162" t="s">
        <v>23</v>
      </c>
      <c r="O162" s="21">
        <v>0.34707249094584169</v>
      </c>
    </row>
    <row r="163" spans="1:21" x14ac:dyDescent="0.35">
      <c r="A163" s="27" t="s">
        <v>71</v>
      </c>
      <c r="B163" s="27" t="s">
        <v>15</v>
      </c>
      <c r="C163" t="s">
        <v>28</v>
      </c>
      <c r="D163" s="28">
        <f>IF(C163="Al",O$151,O$156)</f>
        <v>0.30317525883956165</v>
      </c>
      <c r="N163" t="s">
        <v>25</v>
      </c>
      <c r="O163" s="21">
        <v>0.26058516977425106</v>
      </c>
    </row>
    <row r="164" spans="1:21" x14ac:dyDescent="0.35">
      <c r="A164" s="27" t="s">
        <v>71</v>
      </c>
      <c r="B164" s="27" t="s">
        <v>10</v>
      </c>
      <c r="D164" s="28">
        <f>IF(C163="Al",O$152,O$157)</f>
        <v>0.3567841823059778</v>
      </c>
      <c r="N164" t="s">
        <v>26</v>
      </c>
      <c r="O164" s="21">
        <v>0.34359972445887954</v>
      </c>
    </row>
    <row r="165" spans="1:21" x14ac:dyDescent="0.35">
      <c r="A165" s="27" t="s">
        <v>71</v>
      </c>
      <c r="B165" s="27" t="s">
        <v>10</v>
      </c>
      <c r="D165" s="28">
        <f>IF(C163="Al",O$152,O$157)</f>
        <v>0.3567841823059778</v>
      </c>
    </row>
    <row r="166" spans="1:21" x14ac:dyDescent="0.35">
      <c r="A166" s="27" t="s">
        <v>71</v>
      </c>
      <c r="B166" s="27" t="s">
        <v>16</v>
      </c>
      <c r="D166" s="28">
        <f>IF(C163="Al",O$153,O$158)</f>
        <v>0.29160104566823764</v>
      </c>
    </row>
    <row r="167" spans="1:21" x14ac:dyDescent="0.35">
      <c r="A167" s="27" t="s">
        <v>71</v>
      </c>
      <c r="B167" s="27" t="s">
        <v>13</v>
      </c>
      <c r="D167" s="28">
        <f>IF(C163="Al",O$154,O$159)</f>
        <v>0.3433711857957718</v>
      </c>
    </row>
    <row r="168" spans="1:21" x14ac:dyDescent="0.35">
      <c r="A168" s="27" t="s">
        <v>71</v>
      </c>
      <c r="B168" s="27" t="s">
        <v>13</v>
      </c>
      <c r="D168" s="28">
        <f>IF(C163="Al",O$154,O$159)</f>
        <v>0.3433711857957718</v>
      </c>
      <c r="U168">
        <f>T172</f>
        <v>1.7521527335717353</v>
      </c>
    </row>
    <row r="169" spans="1:21" x14ac:dyDescent="0.35">
      <c r="A169" s="30" t="s">
        <v>72</v>
      </c>
      <c r="B169" s="30" t="s">
        <v>10</v>
      </c>
      <c r="C169" t="s">
        <v>20</v>
      </c>
      <c r="D169" s="31">
        <f>O169</f>
        <v>0.29593841256058551</v>
      </c>
      <c r="N169" s="30" t="s">
        <v>10</v>
      </c>
      <c r="O169" s="31">
        <f>Q169+R169</f>
        <v>0.29593841256058551</v>
      </c>
      <c r="Q169" s="31">
        <f>S169</f>
        <v>0.29593841256058551</v>
      </c>
      <c r="S169">
        <f>T169/T172*U169</f>
        <v>0.29593841256058551</v>
      </c>
      <c r="T169">
        <v>0.29593841256058551</v>
      </c>
      <c r="U169">
        <f>U$168</f>
        <v>1.7521527335717353</v>
      </c>
    </row>
    <row r="170" spans="1:21" x14ac:dyDescent="0.35">
      <c r="A170" s="30" t="s">
        <v>72</v>
      </c>
      <c r="B170" s="30" t="s">
        <v>10</v>
      </c>
      <c r="D170" s="31">
        <f t="shared" ref="D170:D177" si="5">O170</f>
        <v>0.29593841256058551</v>
      </c>
      <c r="N170" s="30" t="s">
        <v>10</v>
      </c>
      <c r="O170" s="31">
        <f t="shared" ref="O170:O177" si="6">Q170+R170</f>
        <v>0.29593841256058551</v>
      </c>
      <c r="Q170" s="31">
        <f>S169</f>
        <v>0.29593841256058551</v>
      </c>
      <c r="S170">
        <f>T170/T172*U170</f>
        <v>0.13378898720735533</v>
      </c>
      <c r="T170">
        <v>0.13378898720735533</v>
      </c>
      <c r="U170">
        <f t="shared" ref="U170:U171" si="7">U$168</f>
        <v>1.7521527335717353</v>
      </c>
    </row>
    <row r="171" spans="1:21" x14ac:dyDescent="0.35">
      <c r="A171" s="30" t="s">
        <v>72</v>
      </c>
      <c r="B171" s="30" t="s">
        <v>10</v>
      </c>
      <c r="D171" s="31">
        <f t="shared" si="5"/>
        <v>0.29593841256058551</v>
      </c>
      <c r="N171" s="30" t="s">
        <v>10</v>
      </c>
      <c r="O171" s="31">
        <f t="shared" si="6"/>
        <v>0.29593841256058551</v>
      </c>
      <c r="Q171" s="31">
        <f>S169</f>
        <v>0.29593841256058551</v>
      </c>
      <c r="S171">
        <f>T171/T172*U171</f>
        <v>0.1543235114226375</v>
      </c>
      <c r="T171">
        <v>0.1543235114226375</v>
      </c>
      <c r="U171">
        <f t="shared" si="7"/>
        <v>1.7521527335717353</v>
      </c>
    </row>
    <row r="172" spans="1:21" x14ac:dyDescent="0.35">
      <c r="A172" s="30" t="s">
        <v>73</v>
      </c>
      <c r="B172" s="30" t="s">
        <v>11</v>
      </c>
      <c r="D172" s="31">
        <f t="shared" si="5"/>
        <v>0.13378898720735533</v>
      </c>
      <c r="N172" s="30" t="s">
        <v>11</v>
      </c>
      <c r="O172" s="31">
        <f t="shared" si="6"/>
        <v>0.13378898720735533</v>
      </c>
      <c r="Q172" s="31">
        <f>S170</f>
        <v>0.13378898720735533</v>
      </c>
      <c r="T172">
        <f>T169+T169+T169+T170+T170+T170+T171+T171+T171</f>
        <v>1.7521527335717353</v>
      </c>
    </row>
    <row r="173" spans="1:21" x14ac:dyDescent="0.35">
      <c r="A173" s="30" t="s">
        <v>73</v>
      </c>
      <c r="B173" s="30" t="s">
        <v>11</v>
      </c>
      <c r="D173" s="31">
        <f t="shared" si="5"/>
        <v>0.13378898720735533</v>
      </c>
      <c r="N173" s="30" t="s">
        <v>11</v>
      </c>
      <c r="O173" s="31">
        <f t="shared" si="6"/>
        <v>0.13378898720735533</v>
      </c>
      <c r="Q173" s="31">
        <f>S170</f>
        <v>0.13378898720735533</v>
      </c>
    </row>
    <row r="174" spans="1:21" x14ac:dyDescent="0.35">
      <c r="A174" s="30" t="s">
        <v>73</v>
      </c>
      <c r="B174" s="30" t="s">
        <v>11</v>
      </c>
      <c r="D174" s="31">
        <f t="shared" si="5"/>
        <v>0.13378898720735533</v>
      </c>
      <c r="N174" s="30" t="s">
        <v>11</v>
      </c>
      <c r="O174" s="31">
        <f t="shared" si="6"/>
        <v>0.13378898720735533</v>
      </c>
      <c r="Q174" s="31">
        <f>S170</f>
        <v>0.13378898720735533</v>
      </c>
    </row>
    <row r="175" spans="1:21" x14ac:dyDescent="0.35">
      <c r="A175" s="30" t="s">
        <v>73</v>
      </c>
      <c r="B175" s="30" t="s">
        <v>12</v>
      </c>
      <c r="D175" s="31">
        <f t="shared" si="5"/>
        <v>0.17432351142263749</v>
      </c>
      <c r="N175" s="30" t="s">
        <v>12</v>
      </c>
      <c r="O175" s="31">
        <f t="shared" si="6"/>
        <v>0.17432351142263749</v>
      </c>
      <c r="Q175" s="31">
        <f>S171</f>
        <v>0.1543235114226375</v>
      </c>
      <c r="R175">
        <v>0.02</v>
      </c>
    </row>
    <row r="176" spans="1:21" x14ac:dyDescent="0.35">
      <c r="A176" s="30" t="s">
        <v>73</v>
      </c>
      <c r="B176" s="30" t="s">
        <v>12</v>
      </c>
      <c r="D176" s="31">
        <f t="shared" si="5"/>
        <v>0.17432351142263749</v>
      </c>
      <c r="N176" s="30" t="s">
        <v>12</v>
      </c>
      <c r="O176" s="31">
        <f t="shared" si="6"/>
        <v>0.17432351142263749</v>
      </c>
      <c r="Q176" s="31">
        <f>S171</f>
        <v>0.1543235114226375</v>
      </c>
      <c r="R176">
        <v>0.02</v>
      </c>
    </row>
    <row r="177" spans="1:18" x14ac:dyDescent="0.35">
      <c r="A177" s="30" t="s">
        <v>73</v>
      </c>
      <c r="B177" s="30" t="s">
        <v>12</v>
      </c>
      <c r="D177" s="31">
        <f t="shared" si="5"/>
        <v>0.17432351142263749</v>
      </c>
      <c r="N177" s="30" t="s">
        <v>12</v>
      </c>
      <c r="O177" s="31">
        <f t="shared" si="6"/>
        <v>0.17432351142263749</v>
      </c>
      <c r="P177" s="5">
        <f>SUM(O169:O177)</f>
        <v>1.8121527335717353</v>
      </c>
      <c r="Q177" s="31">
        <f>S171</f>
        <v>0.1543235114226375</v>
      </c>
      <c r="R177">
        <v>0.02</v>
      </c>
    </row>
    <row r="178" spans="1:18" x14ac:dyDescent="0.35">
      <c r="A178" t="s">
        <v>51</v>
      </c>
    </row>
    <row r="182" spans="1:18" x14ac:dyDescent="0.35">
      <c r="A182" s="23" t="s">
        <v>0</v>
      </c>
      <c r="B182" s="23">
        <f t="shared" ref="B182:B187" si="8">O$186</f>
        <v>4.0497437528352602</v>
      </c>
      <c r="C182" s="23"/>
      <c r="D182" s="23">
        <f>SUM(D1:D4)</f>
        <v>4.0401560106712271</v>
      </c>
      <c r="E182" s="23">
        <f>D182-$B182</f>
        <v>-9.5877421640331306E-3</v>
      </c>
      <c r="N182" t="s">
        <v>21</v>
      </c>
      <c r="O182" s="5">
        <v>0.99948599332923294</v>
      </c>
    </row>
    <row r="183" spans="1:18" x14ac:dyDescent="0.35">
      <c r="A183" s="23" t="s">
        <v>1</v>
      </c>
      <c r="B183" s="23">
        <f t="shared" si="8"/>
        <v>4.0497437528352602</v>
      </c>
      <c r="C183" s="23"/>
      <c r="D183" s="23">
        <f>SUM(D2:D5)</f>
        <v>4.0401560106712271</v>
      </c>
      <c r="E183" s="23">
        <f t="shared" ref="E183:E278" si="9">D183-$B183</f>
        <v>-9.5877421640331306E-3</v>
      </c>
      <c r="N183" t="s">
        <v>22</v>
      </c>
      <c r="O183" s="5">
        <v>0.96118470375197562</v>
      </c>
    </row>
    <row r="184" spans="1:18" x14ac:dyDescent="0.35">
      <c r="A184" s="23" t="s">
        <v>2</v>
      </c>
      <c r="B184" s="23">
        <f t="shared" si="8"/>
        <v>4.0497437528352602</v>
      </c>
      <c r="C184" s="23"/>
      <c r="D184" s="23">
        <f>SUM(D9:D12)</f>
        <v>4.0401560106712271</v>
      </c>
      <c r="E184" s="23">
        <f t="shared" si="9"/>
        <v>-9.5877421640331306E-3</v>
      </c>
      <c r="N184" t="s">
        <v>33</v>
      </c>
      <c r="O184" s="5">
        <v>1.0444022686839507</v>
      </c>
    </row>
    <row r="185" spans="1:18" x14ac:dyDescent="0.35">
      <c r="A185" s="23" t="s">
        <v>3</v>
      </c>
      <c r="B185" s="23">
        <f t="shared" si="8"/>
        <v>4.0497437528352602</v>
      </c>
      <c r="C185" s="23"/>
      <c r="D185" s="23">
        <f>SUM(D13:D16)</f>
        <v>4.0401560106712271</v>
      </c>
      <c r="E185" s="23">
        <f t="shared" si="9"/>
        <v>-9.5877421640331306E-3</v>
      </c>
      <c r="N185" t="s">
        <v>34</v>
      </c>
      <c r="O185" s="5">
        <v>1.0446707870701011</v>
      </c>
    </row>
    <row r="186" spans="1:18" x14ac:dyDescent="0.35">
      <c r="A186" s="23" t="s">
        <v>4</v>
      </c>
      <c r="B186" s="23">
        <f t="shared" si="8"/>
        <v>4.0497437528352602</v>
      </c>
      <c r="C186" s="23"/>
      <c r="D186" s="23">
        <f>SUM(D17:D20)</f>
        <v>4.0401560106712271</v>
      </c>
      <c r="E186" s="23">
        <f t="shared" si="9"/>
        <v>-9.5877421640331306E-3</v>
      </c>
      <c r="O186" s="5">
        <f>SUM(O182:O185)</f>
        <v>4.0497437528352602</v>
      </c>
    </row>
    <row r="187" spans="1:18" x14ac:dyDescent="0.35">
      <c r="A187" s="23" t="s">
        <v>5</v>
      </c>
      <c r="B187" s="23">
        <f t="shared" si="8"/>
        <v>4.0497437528352602</v>
      </c>
      <c r="C187" s="23"/>
      <c r="D187" s="23">
        <f>SUM(D21:D24)</f>
        <v>4.0401560106712271</v>
      </c>
      <c r="E187" s="23">
        <f t="shared" si="9"/>
        <v>-9.5877421640331306E-3</v>
      </c>
      <c r="F187" s="5">
        <f>AVERAGE(D182:D187)</f>
        <v>4.0401560106712262</v>
      </c>
      <c r="G187" s="5">
        <f>O186</f>
        <v>4.0497437528352602</v>
      </c>
      <c r="H187" s="5">
        <f>F187-G187</f>
        <v>-9.5877421640340188E-3</v>
      </c>
      <c r="I187" s="5">
        <f>SUM(D182:D187)</f>
        <v>24.240936064027359</v>
      </c>
      <c r="J187">
        <f>6*F187</f>
        <v>24.240936064027359</v>
      </c>
      <c r="O187" s="5"/>
    </row>
    <row r="188" spans="1:18" x14ac:dyDescent="0.35">
      <c r="A188" s="1" t="s">
        <v>30</v>
      </c>
      <c r="B188" s="24">
        <v>2.9742733743388623</v>
      </c>
      <c r="C188" s="1"/>
      <c r="D188" s="24">
        <f>D34+D35+D36</f>
        <v>2.9772733743388624</v>
      </c>
      <c r="E188" s="24">
        <f t="shared" si="9"/>
        <v>3.0000000000001137E-3</v>
      </c>
      <c r="G188" s="5"/>
      <c r="N188" t="s">
        <v>42</v>
      </c>
      <c r="O188" s="5">
        <v>1.0198013395064838</v>
      </c>
    </row>
    <row r="189" spans="1:18" x14ac:dyDescent="0.35">
      <c r="A189" s="1" t="s">
        <v>46</v>
      </c>
      <c r="B189" s="24">
        <v>2.9742733743388623</v>
      </c>
      <c r="C189" s="1"/>
      <c r="D189" s="24">
        <f>D37+D38+D39</f>
        <v>2.9772733743388624</v>
      </c>
      <c r="E189" s="24">
        <f t="shared" si="9"/>
        <v>3.0000000000001137E-3</v>
      </c>
      <c r="G189" s="5"/>
      <c r="N189" t="s">
        <v>43</v>
      </c>
      <c r="O189" s="5">
        <v>0.97948506301414728</v>
      </c>
    </row>
    <row r="190" spans="1:18" x14ac:dyDescent="0.35">
      <c r="A190" s="1" t="s">
        <v>47</v>
      </c>
      <c r="B190" s="24">
        <v>2.9742733743388623</v>
      </c>
      <c r="C190" s="1"/>
      <c r="D190" s="24">
        <f>D40+D41+D42</f>
        <v>2.9772733743388624</v>
      </c>
      <c r="E190" s="24">
        <f t="shared" si="9"/>
        <v>3.0000000000001137E-3</v>
      </c>
      <c r="F190" s="5">
        <f>AVERAGE(D188:D190)</f>
        <v>2.9772733743388624</v>
      </c>
      <c r="G190" s="5">
        <f>O191</f>
        <v>2.9787714655347783</v>
      </c>
      <c r="H190" s="5">
        <f>F190-G190</f>
        <v>-1.4980911959159293E-3</v>
      </c>
      <c r="I190" s="5">
        <f>SUM(D188:D190)</f>
        <v>8.9318201230165872</v>
      </c>
      <c r="J190">
        <f>3*F190</f>
        <v>8.9318201230165872</v>
      </c>
      <c r="N190" t="s">
        <v>43</v>
      </c>
      <c r="O190" s="5">
        <v>0.97948506301414728</v>
      </c>
    </row>
    <row r="191" spans="1:18" x14ac:dyDescent="0.35">
      <c r="A191" s="25" t="s">
        <v>53</v>
      </c>
      <c r="B191" s="32">
        <f>IF(C43="Al",O$120,O$127)</f>
        <v>0</v>
      </c>
      <c r="C191" s="25"/>
      <c r="D191" s="33">
        <f>SUM(D43:D48)</f>
        <v>3.0464561414077647</v>
      </c>
      <c r="E191" s="33">
        <f t="shared" si="9"/>
        <v>3.0464561414077647</v>
      </c>
      <c r="G191" s="5"/>
      <c r="O191" s="5">
        <f>SUM(O188:O190)</f>
        <v>2.9787714655347783</v>
      </c>
    </row>
    <row r="192" spans="1:18" x14ac:dyDescent="0.35">
      <c r="A192" s="25" t="s">
        <v>54</v>
      </c>
      <c r="B192" s="32">
        <f>IF(C49="Al",O$120,O$127)</f>
        <v>0</v>
      </c>
      <c r="C192" s="25"/>
      <c r="D192" s="33">
        <f>SUM(D49:D54)</f>
        <v>3.0464561414077647</v>
      </c>
      <c r="E192" s="33">
        <f t="shared" si="9"/>
        <v>3.0464561414077647</v>
      </c>
      <c r="G192" s="5"/>
      <c r="O192" s="5"/>
    </row>
    <row r="193" spans="1:15" x14ac:dyDescent="0.35">
      <c r="A193" s="25" t="s">
        <v>55</v>
      </c>
      <c r="B193" s="32">
        <f>IF(C55="Al",O$120,O$127)</f>
        <v>0</v>
      </c>
      <c r="C193" s="25"/>
      <c r="D193" s="33">
        <f>SUM(D55:D60)</f>
        <v>2.0095070540674409</v>
      </c>
      <c r="E193" s="33">
        <f t="shared" si="9"/>
        <v>2.0095070540674409</v>
      </c>
      <c r="G193" s="5"/>
      <c r="O193" s="5"/>
    </row>
    <row r="194" spans="1:15" x14ac:dyDescent="0.35">
      <c r="A194" s="25" t="s">
        <v>56</v>
      </c>
      <c r="B194" s="32">
        <f>IF(C61="Al",O$120,O$127)</f>
        <v>0</v>
      </c>
      <c r="C194" s="25"/>
      <c r="D194" s="33">
        <f>SUM(D61:D66)</f>
        <v>3.0464561414077647</v>
      </c>
      <c r="E194" s="33">
        <f t="shared" si="9"/>
        <v>3.0464561414077647</v>
      </c>
      <c r="G194" s="5"/>
      <c r="N194" t="s">
        <v>39</v>
      </c>
      <c r="O194" s="5">
        <v>0.40494089035054082</v>
      </c>
    </row>
    <row r="195" spans="1:15" x14ac:dyDescent="0.35">
      <c r="A195" s="25" t="s">
        <v>57</v>
      </c>
      <c r="B195" s="32">
        <f>IF(C67="Al",O$120,O$127)</f>
        <v>0</v>
      </c>
      <c r="C195" s="25"/>
      <c r="D195" s="33">
        <f>SUM(D67:D72)</f>
        <v>3.0464561414077647</v>
      </c>
      <c r="E195" s="33">
        <f t="shared" si="9"/>
        <v>3.0464561414077647</v>
      </c>
      <c r="G195" s="5"/>
      <c r="N195" t="s">
        <v>36</v>
      </c>
      <c r="O195" s="5">
        <v>0.52480813026429529</v>
      </c>
    </row>
    <row r="196" spans="1:15" x14ac:dyDescent="0.35">
      <c r="A196" s="25" t="s">
        <v>58</v>
      </c>
      <c r="B196" s="32">
        <f>IF(C73="Al",O$120,O$127)</f>
        <v>0</v>
      </c>
      <c r="C196" s="25"/>
      <c r="D196" s="33">
        <f>SUM(D73:D78)</f>
        <v>2.0095070540674409</v>
      </c>
      <c r="E196" s="33">
        <f t="shared" si="9"/>
        <v>2.0095070540674409</v>
      </c>
      <c r="G196" s="5"/>
      <c r="N196" t="s">
        <v>37</v>
      </c>
      <c r="O196" s="5">
        <v>0.50900002634595332</v>
      </c>
    </row>
    <row r="197" spans="1:15" x14ac:dyDescent="0.35">
      <c r="A197" s="25" t="s">
        <v>59</v>
      </c>
      <c r="B197" s="32">
        <f>IF(C79="Al",O$120,O$127)</f>
        <v>0</v>
      </c>
      <c r="C197" s="25"/>
      <c r="D197" s="33">
        <f>SUM(D79:D84)</f>
        <v>3.0464561414077647</v>
      </c>
      <c r="E197" s="33">
        <f t="shared" si="9"/>
        <v>3.0464561414077647</v>
      </c>
      <c r="G197" s="5"/>
      <c r="N197" t="s">
        <v>40</v>
      </c>
      <c r="O197" s="5">
        <v>0.44316872066440643</v>
      </c>
    </row>
    <row r="198" spans="1:15" x14ac:dyDescent="0.35">
      <c r="A198" s="25" t="s">
        <v>60</v>
      </c>
      <c r="B198" s="32">
        <f>IF(C85="Al",O$120,O$127)</f>
        <v>0</v>
      </c>
      <c r="C198" s="25"/>
      <c r="D198" s="33">
        <f>SUM(D85:D90)</f>
        <v>3.0464561414077647</v>
      </c>
      <c r="E198" s="33">
        <f t="shared" si="9"/>
        <v>3.0464561414077647</v>
      </c>
      <c r="G198" s="5"/>
      <c r="N198" t="s">
        <v>38</v>
      </c>
      <c r="O198" s="5">
        <v>0.51703954837755361</v>
      </c>
    </row>
    <row r="199" spans="1:15" x14ac:dyDescent="0.35">
      <c r="A199" s="25" t="s">
        <v>61</v>
      </c>
      <c r="B199" s="32">
        <f>IF(C91="Al",O$120,O$127)</f>
        <v>0</v>
      </c>
      <c r="C199" s="25"/>
      <c r="D199" s="33">
        <f>SUM(D91:D96)</f>
        <v>2.0095070540674409</v>
      </c>
      <c r="E199" s="33">
        <f t="shared" si="9"/>
        <v>2.0095070540674409</v>
      </c>
      <c r="G199" s="5"/>
      <c r="N199" t="s">
        <v>41</v>
      </c>
      <c r="O199" s="5">
        <v>0.48074013778061853</v>
      </c>
    </row>
    <row r="200" spans="1:15" x14ac:dyDescent="0.35">
      <c r="A200" s="25" t="s">
        <v>62</v>
      </c>
      <c r="B200" s="32">
        <f>IF(C97="Al",O$120,O$127)</f>
        <v>0</v>
      </c>
      <c r="C200" s="25"/>
      <c r="D200" s="33">
        <f>SUM(D97:D102)</f>
        <v>2.0095070540674409</v>
      </c>
      <c r="E200" s="33">
        <f t="shared" si="9"/>
        <v>2.0095070540674409</v>
      </c>
      <c r="G200" s="5"/>
      <c r="O200" s="5">
        <f>SUM(O194:O199)</f>
        <v>2.8796974537833679</v>
      </c>
    </row>
    <row r="201" spans="1:15" x14ac:dyDescent="0.35">
      <c r="A201" s="25" t="s">
        <v>63</v>
      </c>
      <c r="B201" s="32">
        <f>IF(C103="Al",O$120,O$127)</f>
        <v>0</v>
      </c>
      <c r="C201" s="25"/>
      <c r="D201" s="33">
        <f>SUM(D103:D108)</f>
        <v>3.0464561414077647</v>
      </c>
      <c r="E201" s="33">
        <f t="shared" si="9"/>
        <v>3.0464561414077647</v>
      </c>
      <c r="G201" s="5"/>
      <c r="O201" s="5"/>
    </row>
    <row r="202" spans="1:15" x14ac:dyDescent="0.35">
      <c r="A202" s="25" t="s">
        <v>64</v>
      </c>
      <c r="B202" s="32">
        <f>IF(C109="Al",O$120,O$127)</f>
        <v>0</v>
      </c>
      <c r="C202" s="25"/>
      <c r="D202" s="33">
        <f>SUM(D109:D114)</f>
        <v>3.0464561414077647</v>
      </c>
      <c r="E202" s="33">
        <f t="shared" si="9"/>
        <v>3.0464561414077647</v>
      </c>
      <c r="G202" s="5"/>
      <c r="O202" s="5"/>
    </row>
    <row r="203" spans="1:15" x14ac:dyDescent="0.35">
      <c r="A203" s="25" t="s">
        <v>65</v>
      </c>
      <c r="B203" s="32">
        <f>IF(C115="Al",O$120,O$127)</f>
        <v>0</v>
      </c>
      <c r="C203" s="25"/>
      <c r="D203" s="33">
        <f>SUM(D115:D120)</f>
        <v>3.0464561414077647</v>
      </c>
      <c r="E203" s="33">
        <f t="shared" si="9"/>
        <v>3.0464561414077647</v>
      </c>
      <c r="G203" s="5"/>
      <c r="N203" t="s">
        <v>24</v>
      </c>
      <c r="O203" s="5">
        <v>0.41787666872360119</v>
      </c>
    </row>
    <row r="204" spans="1:15" x14ac:dyDescent="0.35">
      <c r="A204" s="25" t="s">
        <v>66</v>
      </c>
      <c r="B204" s="32">
        <f>IF(C121="Al",O$120,O$127)</f>
        <v>0</v>
      </c>
      <c r="C204" s="25"/>
      <c r="D204" s="33">
        <f>SUM(D121:D126)</f>
        <v>3.0464561414077647</v>
      </c>
      <c r="E204" s="33">
        <f t="shared" si="9"/>
        <v>3.0464561414077647</v>
      </c>
      <c r="G204" s="5"/>
      <c r="N204" t="s">
        <v>23</v>
      </c>
      <c r="O204" s="5">
        <v>0.41619087950087519</v>
      </c>
    </row>
    <row r="205" spans="1:15" x14ac:dyDescent="0.35">
      <c r="A205" s="25" t="s">
        <v>67</v>
      </c>
      <c r="B205" s="32">
        <f>IF(C127="Al",O$120,O$127)</f>
        <v>0</v>
      </c>
      <c r="C205" s="25"/>
      <c r="D205" s="33">
        <f>SUM(D127:D132)</f>
        <v>2.0095070540674409</v>
      </c>
      <c r="E205" s="33">
        <f t="shared" si="9"/>
        <v>2.0095070540674409</v>
      </c>
      <c r="G205" s="5"/>
      <c r="N205" t="s">
        <v>25</v>
      </c>
      <c r="O205" s="5">
        <v>0.3131499883991718</v>
      </c>
    </row>
    <row r="206" spans="1:15" x14ac:dyDescent="0.35">
      <c r="A206" s="25" t="s">
        <v>68</v>
      </c>
      <c r="B206" s="32">
        <f>IF(C133="Al",O$120,O$127)</f>
        <v>0</v>
      </c>
      <c r="C206" s="25"/>
      <c r="D206" s="33">
        <f>SUM(D133:D138)</f>
        <v>3.0464561414077647</v>
      </c>
      <c r="E206" s="33">
        <f t="shared" si="9"/>
        <v>3.0464561414077647</v>
      </c>
      <c r="G206" s="5"/>
      <c r="N206" t="s">
        <v>26</v>
      </c>
      <c r="O206" s="5">
        <v>0.41205520434746346</v>
      </c>
    </row>
    <row r="207" spans="1:15" x14ac:dyDescent="0.35">
      <c r="A207" s="25" t="s">
        <v>69</v>
      </c>
      <c r="B207" s="32">
        <f>IF(C139="Al",O$120,O$127)</f>
        <v>0</v>
      </c>
      <c r="C207" s="25"/>
      <c r="D207" s="33">
        <f>SUM(D139:D144)</f>
        <v>3.0464561414077647</v>
      </c>
      <c r="E207" s="33">
        <f t="shared" si="9"/>
        <v>3.0464561414077647</v>
      </c>
      <c r="G207" s="5"/>
      <c r="O207" s="5">
        <f>O203+O204+O204+O205+O206+O206</f>
        <v>2.3875188248194501</v>
      </c>
    </row>
    <row r="208" spans="1:15" x14ac:dyDescent="0.35">
      <c r="A208" s="25" t="s">
        <v>70</v>
      </c>
      <c r="B208" s="32">
        <f>IF(C145="Al",O$120,O$127)</f>
        <v>0</v>
      </c>
      <c r="C208" s="25"/>
      <c r="D208" s="33">
        <f>SUM(D145:D150)</f>
        <v>2.0095070540674409</v>
      </c>
      <c r="E208" s="33">
        <f t="shared" si="9"/>
        <v>2.0095070540674409</v>
      </c>
      <c r="F208" s="5">
        <f>AVERAGE(D191:D208)</f>
        <v>2.7008064456276575</v>
      </c>
      <c r="G208" s="5">
        <f>O200</f>
        <v>2.8796974537833679</v>
      </c>
      <c r="H208" s="5">
        <f>F208-G208</f>
        <v>-0.17889100815571046</v>
      </c>
      <c r="I208" s="5">
        <f>SUM(D191:D208)</f>
        <v>48.614516021297838</v>
      </c>
      <c r="J208">
        <f>6*F208</f>
        <v>16.204838673765945</v>
      </c>
      <c r="O208" s="5"/>
    </row>
    <row r="209" spans="1:15" x14ac:dyDescent="0.35">
      <c r="A209" s="27" t="s">
        <v>6</v>
      </c>
      <c r="B209" s="34">
        <f>IF(C151="Al",P$154,P$159)</f>
        <v>3.0062006551367539</v>
      </c>
      <c r="C209" s="27"/>
      <c r="D209" s="29">
        <f>SUM(D151:D156)</f>
        <v>3.0062006551367539</v>
      </c>
      <c r="E209" s="29">
        <f t="shared" si="9"/>
        <v>0</v>
      </c>
      <c r="G209" s="5"/>
      <c r="H209" s="5"/>
      <c r="N209" t="s">
        <v>32</v>
      </c>
      <c r="O209" s="5">
        <v>0.16263786334612496</v>
      </c>
    </row>
    <row r="210" spans="1:15" x14ac:dyDescent="0.35">
      <c r="A210" s="27" t="s">
        <v>7</v>
      </c>
      <c r="B210" s="34">
        <f>IF(C157="Al",P$154,P$159)</f>
        <v>1.9950870407112984</v>
      </c>
      <c r="C210" s="27"/>
      <c r="D210" s="29">
        <f>SUM(D157:D162)</f>
        <v>1.9950870407112984</v>
      </c>
      <c r="E210" s="29">
        <f t="shared" si="9"/>
        <v>0</v>
      </c>
      <c r="G210" s="5"/>
      <c r="H210" s="5"/>
      <c r="N210" s="6" t="s">
        <v>17</v>
      </c>
      <c r="O210" s="5">
        <v>7.2789075335999959E-2</v>
      </c>
    </row>
    <row r="211" spans="1:15" x14ac:dyDescent="0.35">
      <c r="A211" s="27" t="s">
        <v>8</v>
      </c>
      <c r="B211" s="34">
        <f>IF(C163="Al",P$154,P$159)</f>
        <v>1.9950870407112984</v>
      </c>
      <c r="C211" s="27"/>
      <c r="D211" s="29">
        <f>SUM(D163:D168)</f>
        <v>1.9950870407112984</v>
      </c>
      <c r="E211" s="29">
        <f t="shared" si="9"/>
        <v>0</v>
      </c>
      <c r="F211" s="5">
        <f>AVERAGE(D209:D211)</f>
        <v>2.3321249121864502</v>
      </c>
      <c r="G211" s="5">
        <f>O207</f>
        <v>2.3875188248194501</v>
      </c>
      <c r="H211" s="5">
        <f>F211-G211</f>
        <v>-5.5393912632999864E-2</v>
      </c>
      <c r="I211" s="5">
        <f>SUM(D209:D211)</f>
        <v>6.9963747365593507</v>
      </c>
      <c r="J211">
        <f>3*F211</f>
        <v>6.9963747365593507</v>
      </c>
      <c r="N211" s="6" t="s">
        <v>18</v>
      </c>
      <c r="O211" s="5">
        <v>8.9205446272630384E-2</v>
      </c>
    </row>
    <row r="212" spans="1:15" x14ac:dyDescent="0.35">
      <c r="A212" s="30" t="s">
        <v>9</v>
      </c>
      <c r="B212" s="31">
        <f>IF(C169="Na",0.96,IF(C169="Ca",2,0))</f>
        <v>2</v>
      </c>
      <c r="C212" s="30"/>
      <c r="D212" s="31">
        <f>SUM(D169:D177)</f>
        <v>1.8121527335717353</v>
      </c>
      <c r="E212" s="31">
        <f t="shared" si="9"/>
        <v>-0.18784726642826466</v>
      </c>
      <c r="F212" s="5">
        <f>D212</f>
        <v>1.8121527335717353</v>
      </c>
      <c r="G212" s="5">
        <f>O212</f>
        <v>0.97389715486426598</v>
      </c>
      <c r="H212" s="5">
        <f>F212-G212</f>
        <v>0.83825557870746936</v>
      </c>
      <c r="I212" s="5">
        <f>D212</f>
        <v>1.8121527335717353</v>
      </c>
      <c r="J212" s="5">
        <f>F212</f>
        <v>1.8121527335717353</v>
      </c>
      <c r="K212">
        <f>SUM(J187:J212)</f>
        <v>58.186122330940982</v>
      </c>
      <c r="L212">
        <f>(6*4)+(3*3)+(5*3)+2+(3*2)+2</f>
        <v>58</v>
      </c>
      <c r="N212" s="6"/>
      <c r="O212" s="5">
        <f>O209+O209+O209+O210+O210+O210+O211+O211+O211</f>
        <v>0.97389715486426598</v>
      </c>
    </row>
    <row r="213" spans="1:15" x14ac:dyDescent="0.35">
      <c r="A213" s="30"/>
      <c r="B213" s="31"/>
      <c r="C213" s="30"/>
      <c r="D213" s="31"/>
      <c r="E213" s="31"/>
    </row>
    <row r="214" spans="1:15" x14ac:dyDescent="0.35">
      <c r="A214" t="s">
        <v>15</v>
      </c>
      <c r="B214" s="5">
        <f>O214</f>
        <v>1.2536300061708037</v>
      </c>
      <c r="D214" s="5">
        <f>D151+D157+D163</f>
        <v>1.0447515798588691</v>
      </c>
      <c r="E214" s="5">
        <f t="shared" si="9"/>
        <v>-0.20887842631193454</v>
      </c>
      <c r="F214">
        <f>ABS(E214)</f>
        <v>0.20887842631193454</v>
      </c>
      <c r="G214" s="5">
        <f>AVERAGE(D214)</f>
        <v>1.0447515798588691</v>
      </c>
      <c r="H214" s="5">
        <f>AVERAGE(E214)</f>
        <v>-0.20887842631193454</v>
      </c>
      <c r="I214" s="5">
        <f>O214</f>
        <v>1.2536300061708037</v>
      </c>
      <c r="J214" s="5"/>
      <c r="K214" s="5"/>
      <c r="N214" t="s">
        <v>15</v>
      </c>
      <c r="O214">
        <v>1.2536300061708037</v>
      </c>
    </row>
    <row r="215" spans="1:15" x14ac:dyDescent="0.35">
      <c r="A215" t="s">
        <v>155</v>
      </c>
      <c r="B215" s="5">
        <f>O215</f>
        <v>2.0148209618543591</v>
      </c>
      <c r="D215" s="5">
        <f>D153+D158+D25+D169</f>
        <v>2.2088970521599238</v>
      </c>
      <c r="E215" s="5">
        <f t="shared" si="9"/>
        <v>0.19407609030556472</v>
      </c>
      <c r="F215">
        <f t="shared" ref="F215:F278" si="10">ABS(E215)</f>
        <v>0.19407609030556472</v>
      </c>
      <c r="H215" s="5"/>
      <c r="J215" s="5"/>
      <c r="N215" t="s">
        <v>10</v>
      </c>
      <c r="O215">
        <v>2.0148209618543591</v>
      </c>
    </row>
    <row r="216" spans="1:15" x14ac:dyDescent="0.35">
      <c r="A216" t="s">
        <v>156</v>
      </c>
      <c r="B216" s="5">
        <f>O215</f>
        <v>2.0148209618543591</v>
      </c>
      <c r="D216" s="5">
        <f>D159+D164+D28+D170</f>
        <v>2.0294555273821402</v>
      </c>
      <c r="E216" s="5">
        <f t="shared" si="9"/>
        <v>1.4634565527781085E-2</v>
      </c>
      <c r="F216">
        <f t="shared" si="10"/>
        <v>1.4634565527781085E-2</v>
      </c>
      <c r="H216" s="5"/>
      <c r="J216" s="5"/>
      <c r="N216" t="s">
        <v>16</v>
      </c>
      <c r="O216">
        <v>1.1230317691002534</v>
      </c>
    </row>
    <row r="217" spans="1:15" x14ac:dyDescent="0.35">
      <c r="A217" t="s">
        <v>157</v>
      </c>
      <c r="B217" s="5">
        <f>O215</f>
        <v>2.0148209618543591</v>
      </c>
      <c r="D217" s="5">
        <f>D152+D165+D31+D171</f>
        <v>2.2088970521599238</v>
      </c>
      <c r="E217" s="5">
        <f t="shared" si="9"/>
        <v>0.19407609030556472</v>
      </c>
      <c r="F217">
        <f t="shared" si="10"/>
        <v>0.19407609030556472</v>
      </c>
      <c r="G217" s="5">
        <f>AVERAGE(D215:D217)</f>
        <v>2.1490832105673294</v>
      </c>
      <c r="H217" s="5">
        <f>AVERAGE(E215:E217)</f>
        <v>0.13426224871297018</v>
      </c>
      <c r="I217" s="5">
        <f>O215</f>
        <v>2.0148209618543591</v>
      </c>
      <c r="J217" s="5"/>
      <c r="K217" s="5"/>
      <c r="L217" s="5"/>
      <c r="N217" t="s">
        <v>11</v>
      </c>
      <c r="O217">
        <v>2.071761061994466</v>
      </c>
    </row>
    <row r="218" spans="1:15" x14ac:dyDescent="0.35">
      <c r="A218" t="s">
        <v>123</v>
      </c>
      <c r="B218" s="5">
        <f t="shared" ref="B218:B229" si="11">O$216</f>
        <v>1.1230317691002534</v>
      </c>
      <c r="D218" s="5">
        <f>D49+O$205+O$194</f>
        <v>1.146308363521324</v>
      </c>
      <c r="E218" s="5">
        <f t="shared" si="9"/>
        <v>2.3276594421070662E-2</v>
      </c>
      <c r="F218">
        <f t="shared" si="10"/>
        <v>2.3276594421070662E-2</v>
      </c>
      <c r="H218" s="5"/>
      <c r="J218" s="5"/>
      <c r="N218" t="s">
        <v>12</v>
      </c>
      <c r="O218">
        <v>2.0115748537765814</v>
      </c>
    </row>
    <row r="219" spans="1:15" x14ac:dyDescent="0.35">
      <c r="A219" t="s">
        <v>122</v>
      </c>
      <c r="B219" s="5">
        <f t="shared" si="11"/>
        <v>1.1230317691002534</v>
      </c>
      <c r="D219" s="5">
        <f>D55+D73+D154</f>
        <v>1.0214131040448762</v>
      </c>
      <c r="E219" s="5">
        <f t="shared" si="9"/>
        <v>-0.1016186650553772</v>
      </c>
      <c r="F219">
        <f t="shared" si="10"/>
        <v>0.1016186650553772</v>
      </c>
      <c r="H219" s="5"/>
      <c r="J219" s="5"/>
      <c r="N219" t="s">
        <v>13</v>
      </c>
      <c r="O219" s="10">
        <v>1.9812656032957094</v>
      </c>
    </row>
    <row r="220" spans="1:15" x14ac:dyDescent="0.35">
      <c r="A220" t="s">
        <v>124</v>
      </c>
      <c r="B220" s="5">
        <f t="shared" si="11"/>
        <v>1.1230317691002534</v>
      </c>
      <c r="D220" s="5">
        <f>D67+O$205+O$194</f>
        <v>1.146308363521324</v>
      </c>
      <c r="E220" s="5">
        <f t="shared" si="9"/>
        <v>2.3276594421070662E-2</v>
      </c>
      <c r="F220">
        <f t="shared" si="10"/>
        <v>2.3276594421070662E-2</v>
      </c>
      <c r="H220" s="5"/>
      <c r="J220" s="5"/>
      <c r="N220" t="s">
        <v>14</v>
      </c>
      <c r="O220">
        <v>1.9968395340804608</v>
      </c>
    </row>
    <row r="221" spans="1:15" x14ac:dyDescent="0.35">
      <c r="A221" t="s">
        <v>77</v>
      </c>
      <c r="B221" s="5">
        <f t="shared" si="11"/>
        <v>1.1230317691002534</v>
      </c>
      <c r="D221" s="5">
        <f>D61+D79+O$205</f>
        <v>1.1695849579423947</v>
      </c>
      <c r="E221" s="5">
        <f t="shared" si="9"/>
        <v>4.6553188842141324E-2</v>
      </c>
      <c r="F221">
        <f t="shared" si="10"/>
        <v>4.6553188842141324E-2</v>
      </c>
      <c r="H221" s="5"/>
      <c r="J221" s="5"/>
      <c r="N221" t="s">
        <v>31</v>
      </c>
      <c r="O221">
        <v>1.9772647491723192</v>
      </c>
    </row>
    <row r="222" spans="1:15" x14ac:dyDescent="0.35">
      <c r="A222" t="s">
        <v>125</v>
      </c>
      <c r="B222" s="5">
        <f t="shared" si="11"/>
        <v>1.1230317691002534</v>
      </c>
      <c r="D222" s="5">
        <f>D85+O$205+O$194</f>
        <v>1.146308363521324</v>
      </c>
      <c r="E222" s="5">
        <f t="shared" si="9"/>
        <v>2.3276594421070662E-2</v>
      </c>
      <c r="F222">
        <f t="shared" si="10"/>
        <v>2.3276594421070662E-2</v>
      </c>
      <c r="H222" s="5"/>
      <c r="J222" s="5"/>
      <c r="O222" s="10"/>
    </row>
    <row r="223" spans="1:15" x14ac:dyDescent="0.35">
      <c r="A223" t="s">
        <v>126</v>
      </c>
      <c r="B223" s="5">
        <f t="shared" si="11"/>
        <v>1.1230317691002534</v>
      </c>
      <c r="D223" s="5">
        <f>D91+D109+D160</f>
        <v>1.0037406105939968</v>
      </c>
      <c r="E223" s="5">
        <f t="shared" si="9"/>
        <v>-0.1192911585062566</v>
      </c>
      <c r="F223">
        <f t="shared" si="10"/>
        <v>0.1192911585062566</v>
      </c>
      <c r="H223" s="5"/>
      <c r="J223" s="5"/>
    </row>
    <row r="224" spans="1:15" x14ac:dyDescent="0.35">
      <c r="A224" t="s">
        <v>127</v>
      </c>
      <c r="B224" s="5">
        <f t="shared" si="11"/>
        <v>1.1230317691002534</v>
      </c>
      <c r="D224" s="5">
        <f>D103+O$205+O$194</f>
        <v>1.146308363521324</v>
      </c>
      <c r="E224" s="5">
        <f t="shared" si="9"/>
        <v>2.3276594421070662E-2</v>
      </c>
      <c r="F224">
        <f t="shared" si="10"/>
        <v>2.3276594421070662E-2</v>
      </c>
      <c r="J224" s="5"/>
      <c r="K224" s="5"/>
    </row>
    <row r="225" spans="1:14" x14ac:dyDescent="0.35">
      <c r="A225" t="s">
        <v>78</v>
      </c>
      <c r="B225" s="5">
        <f t="shared" si="11"/>
        <v>1.1230317691002534</v>
      </c>
      <c r="D225" s="5">
        <f>D97+D115+O$205</f>
        <v>1.0252895533249309</v>
      </c>
      <c r="E225" s="5">
        <f t="shared" si="9"/>
        <v>-9.7742215775322494E-2</v>
      </c>
      <c r="F225">
        <f t="shared" si="10"/>
        <v>9.7742215775322494E-2</v>
      </c>
      <c r="G225" s="5"/>
      <c r="H225" s="5"/>
      <c r="I225" s="5"/>
      <c r="J225" s="5"/>
      <c r="K225" s="5"/>
    </row>
    <row r="226" spans="1:14" x14ac:dyDescent="0.35">
      <c r="A226" t="s">
        <v>128</v>
      </c>
      <c r="B226" s="5">
        <f t="shared" si="11"/>
        <v>1.1230317691002534</v>
      </c>
      <c r="D226" s="5">
        <f>D121+O$205+O$194</f>
        <v>1.146308363521324</v>
      </c>
      <c r="E226" s="5">
        <f t="shared" si="9"/>
        <v>2.3276594421070662E-2</v>
      </c>
      <c r="F226">
        <f t="shared" si="10"/>
        <v>2.3276594421070662E-2</v>
      </c>
      <c r="G226" s="5"/>
      <c r="H226" s="5"/>
      <c r="I226" s="5"/>
      <c r="J226" s="5"/>
      <c r="K226" s="5"/>
    </row>
    <row r="227" spans="1:14" x14ac:dyDescent="0.35">
      <c r="A227" t="s">
        <v>129</v>
      </c>
      <c r="B227" s="5">
        <f t="shared" si="11"/>
        <v>1.1230317691002534</v>
      </c>
      <c r="D227" s="5">
        <f>D127+D145+D166</f>
        <v>0.85944520597653284</v>
      </c>
      <c r="E227" s="5">
        <f t="shared" si="9"/>
        <v>-0.26358656312372053</v>
      </c>
      <c r="F227">
        <f t="shared" si="10"/>
        <v>0.26358656312372053</v>
      </c>
      <c r="G227" s="5"/>
      <c r="H227" s="5"/>
      <c r="I227" s="5"/>
      <c r="J227" s="5"/>
      <c r="K227" s="5"/>
    </row>
    <row r="228" spans="1:14" x14ac:dyDescent="0.35">
      <c r="A228" t="s">
        <v>130</v>
      </c>
      <c r="B228" s="5">
        <f t="shared" si="11"/>
        <v>1.1230317691002534</v>
      </c>
      <c r="D228" s="5">
        <f>D139+O$205+O$194</f>
        <v>1.146308363521324</v>
      </c>
      <c r="E228" s="5">
        <f t="shared" si="9"/>
        <v>2.3276594421070662E-2</v>
      </c>
      <c r="F228">
        <f t="shared" si="10"/>
        <v>2.3276594421070662E-2</v>
      </c>
      <c r="G228" s="5"/>
      <c r="H228" s="5"/>
      <c r="I228" s="5"/>
      <c r="J228" s="5"/>
      <c r="K228" s="5"/>
    </row>
    <row r="229" spans="1:14" x14ac:dyDescent="0.35">
      <c r="A229" t="s">
        <v>79</v>
      </c>
      <c r="B229" s="5">
        <f t="shared" si="11"/>
        <v>1.1230317691002534</v>
      </c>
      <c r="D229" s="5">
        <f>D133+D43+O205</f>
        <v>1.1695849579423947</v>
      </c>
      <c r="E229" s="5">
        <f t="shared" si="9"/>
        <v>4.6553188842141324E-2</v>
      </c>
      <c r="F229">
        <f t="shared" si="10"/>
        <v>4.6553188842141324E-2</v>
      </c>
      <c r="G229" s="5">
        <f>AVERAGE(D218:D229)</f>
        <v>1.0939090475794226</v>
      </c>
      <c r="H229" s="5">
        <f>AVERAGE(E218:E229)</f>
        <v>-2.9122721520830851E-2</v>
      </c>
      <c r="I229" s="5">
        <f>O216</f>
        <v>1.1230317691002534</v>
      </c>
      <c r="J229" s="5"/>
      <c r="K229" s="5"/>
    </row>
    <row r="230" spans="1:14" x14ac:dyDescent="0.35">
      <c r="A230" t="s">
        <v>11</v>
      </c>
      <c r="B230" s="5">
        <f>O217</f>
        <v>2.071761061994466</v>
      </c>
      <c r="D230" s="5">
        <f>D1+D21+D172</f>
        <v>2.1212199445293543</v>
      </c>
      <c r="E230" s="5">
        <f t="shared" si="9"/>
        <v>4.9458882534888282E-2</v>
      </c>
      <c r="F230">
        <f t="shared" si="10"/>
        <v>4.9458882534888282E-2</v>
      </c>
      <c r="H230" s="5"/>
      <c r="J230" s="5"/>
    </row>
    <row r="231" spans="1:14" x14ac:dyDescent="0.35">
      <c r="A231" t="s">
        <v>11</v>
      </c>
      <c r="B231" s="5">
        <f>O217</f>
        <v>2.071761061994466</v>
      </c>
      <c r="D231" s="5">
        <f>D5+D9+D173</f>
        <v>2.1212199445293543</v>
      </c>
      <c r="E231" s="5">
        <f t="shared" si="9"/>
        <v>4.9458882534888282E-2</v>
      </c>
      <c r="F231">
        <f t="shared" si="10"/>
        <v>4.9458882534888282E-2</v>
      </c>
      <c r="H231" s="5"/>
      <c r="J231" s="5"/>
      <c r="N231" s="3"/>
    </row>
    <row r="232" spans="1:14" x14ac:dyDescent="0.35">
      <c r="A232" t="s">
        <v>11</v>
      </c>
      <c r="B232" s="5">
        <f>O217</f>
        <v>2.071761061994466</v>
      </c>
      <c r="D232" s="5">
        <f>D13+D17+D174</f>
        <v>2.1212199445293543</v>
      </c>
      <c r="E232" s="5">
        <f t="shared" si="9"/>
        <v>4.9458882534888282E-2</v>
      </c>
      <c r="F232">
        <f t="shared" si="10"/>
        <v>4.9458882534888282E-2</v>
      </c>
      <c r="G232" s="5">
        <f>AVERAGE(D230:D232)</f>
        <v>2.1212199445293543</v>
      </c>
      <c r="H232" s="5">
        <f>AVERAGE(E230:E232)</f>
        <v>4.9458882534888282E-2</v>
      </c>
      <c r="I232" s="5">
        <f>O217</f>
        <v>2.071761061994466</v>
      </c>
      <c r="J232" s="5"/>
      <c r="K232" s="5"/>
    </row>
    <row r="233" spans="1:14" x14ac:dyDescent="0.35">
      <c r="A233" t="s">
        <v>12</v>
      </c>
      <c r="B233" s="5">
        <f>O218</f>
        <v>2.0115748537765814</v>
      </c>
      <c r="D233" s="5">
        <f>D2+D6+D175</f>
        <v>2.0837301102545926</v>
      </c>
      <c r="E233" s="5">
        <f t="shared" si="9"/>
        <v>7.2155256478011243E-2</v>
      </c>
      <c r="F233">
        <f t="shared" si="10"/>
        <v>7.2155256478011243E-2</v>
      </c>
      <c r="H233" s="5"/>
      <c r="J233" s="5"/>
    </row>
    <row r="234" spans="1:14" x14ac:dyDescent="0.35">
      <c r="A234" t="s">
        <v>12</v>
      </c>
      <c r="B234" s="5">
        <f>O218</f>
        <v>2.0115748537765814</v>
      </c>
      <c r="D234" s="5">
        <f>D10+D14+D176</f>
        <v>2.0837301102545926</v>
      </c>
      <c r="E234" s="5">
        <f t="shared" si="9"/>
        <v>7.2155256478011243E-2</v>
      </c>
      <c r="F234">
        <f t="shared" si="10"/>
        <v>7.2155256478011243E-2</v>
      </c>
      <c r="H234" s="5"/>
      <c r="J234" s="5"/>
    </row>
    <row r="235" spans="1:14" x14ac:dyDescent="0.35">
      <c r="A235" t="s">
        <v>12</v>
      </c>
      <c r="B235" s="5">
        <f>O218</f>
        <v>2.0115748537765814</v>
      </c>
      <c r="D235" s="5">
        <f>D18+D22+D177</f>
        <v>2.0837301102545926</v>
      </c>
      <c r="E235" s="5">
        <f t="shared" si="9"/>
        <v>7.2155256478011243E-2</v>
      </c>
      <c r="F235">
        <f t="shared" si="10"/>
        <v>7.2155256478011243E-2</v>
      </c>
      <c r="G235" s="5">
        <f>AVERAGE(D233:D235)</f>
        <v>2.0837301102545926</v>
      </c>
      <c r="H235" s="5">
        <f>AVERAGE(E233:E235)</f>
        <v>7.2155256478011243E-2</v>
      </c>
      <c r="I235" s="5">
        <f>O218</f>
        <v>2.0115748537765814</v>
      </c>
      <c r="J235" s="5"/>
      <c r="K235" s="5"/>
    </row>
    <row r="236" spans="1:14" x14ac:dyDescent="0.35">
      <c r="A236" t="s">
        <v>80</v>
      </c>
      <c r="B236" s="5">
        <f t="shared" ref="B236:B253" si="12">O$219</f>
        <v>1.9812656032957094</v>
      </c>
      <c r="D236" s="5">
        <f>D3+D56+D155</f>
        <v>1.9322465916218601</v>
      </c>
      <c r="E236" s="5">
        <f t="shared" si="9"/>
        <v>-4.9019011673849366E-2</v>
      </c>
      <c r="F236">
        <f t="shared" si="10"/>
        <v>4.9019011673849366E-2</v>
      </c>
      <c r="H236" s="5"/>
      <c r="J236" s="5"/>
    </row>
    <row r="237" spans="1:14" x14ac:dyDescent="0.35">
      <c r="A237" t="s">
        <v>81</v>
      </c>
      <c r="B237" s="5">
        <f t="shared" si="12"/>
        <v>1.9812656032957094</v>
      </c>
      <c r="D237" s="5">
        <f>O$184+O$206+D50</f>
        <v>2.0117617337704337</v>
      </c>
      <c r="E237" s="5">
        <f t="shared" si="9"/>
        <v>3.0496130474724215E-2</v>
      </c>
      <c r="F237">
        <f t="shared" si="10"/>
        <v>3.0496130474724215E-2</v>
      </c>
      <c r="H237" s="5"/>
      <c r="J237" s="5"/>
    </row>
    <row r="238" spans="1:14" x14ac:dyDescent="0.35">
      <c r="A238" t="s">
        <v>82</v>
      </c>
      <c r="B238" s="5">
        <f t="shared" si="12"/>
        <v>1.9812656032957094</v>
      </c>
      <c r="D238" s="5">
        <f>O$184+O$206+D44</f>
        <v>2.0117617337704337</v>
      </c>
      <c r="E238" s="5">
        <f t="shared" si="9"/>
        <v>3.0496130474724215E-2</v>
      </c>
      <c r="F238">
        <f t="shared" si="10"/>
        <v>3.0496130474724215E-2</v>
      </c>
      <c r="H238" s="5"/>
      <c r="J238" s="5"/>
    </row>
    <row r="239" spans="1:14" x14ac:dyDescent="0.35">
      <c r="A239" s="35" t="s">
        <v>83</v>
      </c>
      <c r="B239" s="5">
        <f t="shared" si="12"/>
        <v>1.9812656032957094</v>
      </c>
      <c r="D239" s="5">
        <f>D7+D74+D156</f>
        <v>1.9322465916218601</v>
      </c>
      <c r="E239" s="5">
        <f t="shared" si="9"/>
        <v>-4.9019011673849366E-2</v>
      </c>
      <c r="F239">
        <f t="shared" si="10"/>
        <v>4.9019011673849366E-2</v>
      </c>
      <c r="H239" s="5"/>
      <c r="J239" s="5"/>
      <c r="N239" s="3"/>
    </row>
    <row r="240" spans="1:14" x14ac:dyDescent="0.35">
      <c r="A240" s="35" t="s">
        <v>84</v>
      </c>
      <c r="B240" s="5">
        <f t="shared" si="12"/>
        <v>1.9812656032957094</v>
      </c>
      <c r="D240" s="5">
        <f>O$184+O$206+D68</f>
        <v>2.0117617337704337</v>
      </c>
      <c r="E240" s="5">
        <f t="shared" si="9"/>
        <v>3.0496130474724215E-2</v>
      </c>
      <c r="F240">
        <f t="shared" si="10"/>
        <v>3.0496130474724215E-2</v>
      </c>
      <c r="H240" s="5"/>
      <c r="J240" s="5"/>
      <c r="N240" s="3"/>
    </row>
    <row r="241" spans="1:14" x14ac:dyDescent="0.35">
      <c r="A241" s="35" t="s">
        <v>85</v>
      </c>
      <c r="B241" s="5">
        <f t="shared" si="12"/>
        <v>1.9812656032957094</v>
      </c>
      <c r="D241" s="5">
        <f>O$184+O$206+D62</f>
        <v>2.0117617337704337</v>
      </c>
      <c r="E241" s="5">
        <f t="shared" si="9"/>
        <v>3.0496130474724215E-2</v>
      </c>
      <c r="F241">
        <f t="shared" si="10"/>
        <v>3.0496130474724215E-2</v>
      </c>
      <c r="H241" s="5"/>
      <c r="J241" s="5"/>
      <c r="N241" s="3"/>
    </row>
    <row r="242" spans="1:14" x14ac:dyDescent="0.35">
      <c r="A242" t="s">
        <v>86</v>
      </c>
      <c r="B242" s="5">
        <f t="shared" si="12"/>
        <v>1.9812656032957094</v>
      </c>
      <c r="D242" s="5">
        <f>D11+D92+D161</f>
        <v>1.7547281598911797</v>
      </c>
      <c r="E242" s="5">
        <f t="shared" si="9"/>
        <v>-0.22653744340452975</v>
      </c>
      <c r="F242">
        <f t="shared" si="10"/>
        <v>0.22653744340452975</v>
      </c>
      <c r="H242" s="5"/>
      <c r="J242" s="5"/>
    </row>
    <row r="243" spans="1:14" x14ac:dyDescent="0.35">
      <c r="A243" t="s">
        <v>87</v>
      </c>
      <c r="B243" s="5">
        <f t="shared" si="12"/>
        <v>1.9812656032957094</v>
      </c>
      <c r="D243" s="5">
        <f>O$184+O$206+D56</f>
        <v>1.8218227656921524</v>
      </c>
      <c r="E243" s="5">
        <f t="shared" si="9"/>
        <v>-0.15944283760355704</v>
      </c>
      <c r="F243">
        <f t="shared" si="10"/>
        <v>0.15944283760355704</v>
      </c>
      <c r="H243" s="5"/>
      <c r="J243" s="5"/>
    </row>
    <row r="244" spans="1:14" x14ac:dyDescent="0.35">
      <c r="A244" t="s">
        <v>88</v>
      </c>
      <c r="B244" s="5">
        <f t="shared" si="12"/>
        <v>1.9812656032957094</v>
      </c>
      <c r="D244" s="5">
        <f>O$184+O$206+D80</f>
        <v>2.0117617337704337</v>
      </c>
      <c r="E244" s="5">
        <f t="shared" si="9"/>
        <v>3.0496130474724215E-2</v>
      </c>
      <c r="F244">
        <f t="shared" si="10"/>
        <v>3.0496130474724215E-2</v>
      </c>
      <c r="H244" s="5"/>
      <c r="J244" s="5"/>
    </row>
    <row r="245" spans="1:14" x14ac:dyDescent="0.35">
      <c r="A245" t="s">
        <v>89</v>
      </c>
      <c r="B245" s="5">
        <f t="shared" si="12"/>
        <v>1.9812656032957094</v>
      </c>
      <c r="D245" s="5">
        <f>D15+D110+D162</f>
        <v>1.944667127969461</v>
      </c>
      <c r="E245" s="5">
        <f t="shared" si="9"/>
        <v>-3.6598475326248492E-2</v>
      </c>
      <c r="F245">
        <f t="shared" si="10"/>
        <v>3.6598475326248492E-2</v>
      </c>
      <c r="H245" s="5"/>
      <c r="J245" s="5"/>
    </row>
    <row r="246" spans="1:14" x14ac:dyDescent="0.35">
      <c r="A246" t="s">
        <v>90</v>
      </c>
      <c r="B246" s="5">
        <f t="shared" si="12"/>
        <v>1.9812656032957094</v>
      </c>
      <c r="D246" s="5">
        <f>O$184+O$206+D104</f>
        <v>2.0117617337704337</v>
      </c>
      <c r="E246" s="5">
        <f t="shared" si="9"/>
        <v>3.0496130474724215E-2</v>
      </c>
      <c r="F246">
        <f t="shared" si="10"/>
        <v>3.0496130474724215E-2</v>
      </c>
      <c r="H246" s="5"/>
      <c r="J246" s="5"/>
    </row>
    <row r="247" spans="1:14" x14ac:dyDescent="0.35">
      <c r="A247" t="s">
        <v>91</v>
      </c>
      <c r="B247" s="5">
        <f t="shared" si="12"/>
        <v>1.9812656032957094</v>
      </c>
      <c r="D247" s="5">
        <f>O$184+O$206+D98</f>
        <v>1.8218227656921524</v>
      </c>
      <c r="E247" s="5">
        <f t="shared" si="9"/>
        <v>-0.15944283760355704</v>
      </c>
      <c r="F247">
        <f t="shared" si="10"/>
        <v>0.15944283760355704</v>
      </c>
      <c r="H247" s="5"/>
      <c r="J247" s="5"/>
    </row>
    <row r="248" spans="1:14" x14ac:dyDescent="0.35">
      <c r="A248" t="s">
        <v>92</v>
      </c>
      <c r="B248" s="5">
        <f t="shared" si="12"/>
        <v>1.9812656032957094</v>
      </c>
      <c r="D248" s="5">
        <f>D19+D128+D167</f>
        <v>1.7547281598911797</v>
      </c>
      <c r="E248" s="5">
        <f t="shared" si="9"/>
        <v>-0.22653744340452975</v>
      </c>
      <c r="F248">
        <f t="shared" si="10"/>
        <v>0.22653744340452975</v>
      </c>
      <c r="H248" s="5"/>
      <c r="J248" s="5"/>
    </row>
    <row r="249" spans="1:14" x14ac:dyDescent="0.35">
      <c r="A249" t="s">
        <v>93</v>
      </c>
      <c r="B249" s="5">
        <f t="shared" si="12"/>
        <v>1.9812656032957094</v>
      </c>
      <c r="D249" s="5">
        <f>O$184+O$206+D122</f>
        <v>2.0117617337704337</v>
      </c>
      <c r="E249" s="5">
        <f t="shared" si="9"/>
        <v>3.0496130474724215E-2</v>
      </c>
      <c r="F249">
        <f t="shared" si="10"/>
        <v>3.0496130474724215E-2</v>
      </c>
      <c r="H249" s="5"/>
      <c r="J249" s="5"/>
    </row>
    <row r="250" spans="1:14" x14ac:dyDescent="0.35">
      <c r="A250" t="s">
        <v>94</v>
      </c>
      <c r="B250" s="5">
        <f t="shared" si="12"/>
        <v>1.9812656032957094</v>
      </c>
      <c r="D250" s="5">
        <f>O$184+O$206+D116</f>
        <v>2.0117617337704337</v>
      </c>
      <c r="E250" s="5">
        <f t="shared" si="9"/>
        <v>3.0496130474724215E-2</v>
      </c>
      <c r="F250">
        <f t="shared" si="10"/>
        <v>3.0496130474724215E-2</v>
      </c>
      <c r="H250" s="5"/>
      <c r="J250" s="5"/>
    </row>
    <row r="251" spans="1:14" x14ac:dyDescent="0.35">
      <c r="A251" t="s">
        <v>95</v>
      </c>
      <c r="B251" s="5">
        <f t="shared" si="12"/>
        <v>1.9812656032957094</v>
      </c>
      <c r="D251" s="5">
        <f>D23+D146+D168</f>
        <v>1.7547281598911797</v>
      </c>
      <c r="E251" s="5">
        <f t="shared" si="9"/>
        <v>-0.22653744340452975</v>
      </c>
      <c r="F251">
        <f t="shared" si="10"/>
        <v>0.22653744340452975</v>
      </c>
      <c r="J251" s="5"/>
      <c r="K251" s="5"/>
    </row>
    <row r="252" spans="1:14" x14ac:dyDescent="0.35">
      <c r="A252" t="s">
        <v>96</v>
      </c>
      <c r="B252" s="5">
        <f t="shared" si="12"/>
        <v>1.9812656032957094</v>
      </c>
      <c r="D252" s="5">
        <f>O$184+O$206+D140</f>
        <v>2.0117617337704337</v>
      </c>
      <c r="E252" s="5">
        <f t="shared" si="9"/>
        <v>3.0496130474724215E-2</v>
      </c>
      <c r="F252">
        <f t="shared" si="10"/>
        <v>3.0496130474724215E-2</v>
      </c>
      <c r="G252" s="5"/>
      <c r="H252" s="5"/>
      <c r="I252" s="5"/>
      <c r="J252" s="5"/>
      <c r="K252" s="5"/>
    </row>
    <row r="253" spans="1:14" x14ac:dyDescent="0.35">
      <c r="A253" t="s">
        <v>97</v>
      </c>
      <c r="B253" s="5">
        <f t="shared" si="12"/>
        <v>1.9812656032957094</v>
      </c>
      <c r="D253" s="5">
        <f>O$184+O$206+D134</f>
        <v>2.0117617337704337</v>
      </c>
      <c r="E253" s="5">
        <f t="shared" si="9"/>
        <v>3.0496130474724215E-2</v>
      </c>
      <c r="F253">
        <f t="shared" si="10"/>
        <v>3.0496130474724215E-2</v>
      </c>
      <c r="G253" s="5">
        <f>AVERAGE(D236:D253)</f>
        <v>1.9352559811097423</v>
      </c>
      <c r="H253" s="5">
        <f>AVERAGE(E236:E253)</f>
        <v>-4.6009622185967131E-2</v>
      </c>
      <c r="I253" s="5">
        <f>O219</f>
        <v>1.9812656032957094</v>
      </c>
      <c r="J253" s="5"/>
      <c r="K253" s="5"/>
    </row>
    <row r="254" spans="1:14" x14ac:dyDescent="0.35">
      <c r="A254" t="s">
        <v>98</v>
      </c>
      <c r="B254" s="5">
        <f t="shared" ref="B254:B277" si="13">O$220</f>
        <v>1.9968395340804608</v>
      </c>
      <c r="D254" s="5">
        <f>O$185+O$196+D46</f>
        <v>2.0224158649976931</v>
      </c>
      <c r="E254" s="5">
        <f t="shared" si="9"/>
        <v>2.5576330917232326E-2</v>
      </c>
      <c r="F254">
        <f t="shared" si="10"/>
        <v>2.5576330917232326E-2</v>
      </c>
      <c r="H254" s="5"/>
      <c r="J254" s="5"/>
      <c r="N254" s="3"/>
    </row>
    <row r="255" spans="1:14" x14ac:dyDescent="0.35">
      <c r="A255" t="s">
        <v>131</v>
      </c>
      <c r="B255" s="5">
        <f t="shared" si="13"/>
        <v>1.9968395340804608</v>
      </c>
      <c r="D255" s="5">
        <f>D4+D45+D52</f>
        <v>2.0530334055335344</v>
      </c>
      <c r="E255" s="5">
        <f t="shared" si="9"/>
        <v>5.6193871453073641E-2</v>
      </c>
      <c r="F255">
        <f t="shared" si="10"/>
        <v>5.6193871453073641E-2</v>
      </c>
      <c r="H255" s="5"/>
      <c r="J255" s="5"/>
      <c r="N255" s="3"/>
    </row>
    <row r="256" spans="1:14" x14ac:dyDescent="0.35">
      <c r="A256" t="s">
        <v>132</v>
      </c>
      <c r="B256" s="5">
        <f t="shared" si="13"/>
        <v>1.9968395340804608</v>
      </c>
      <c r="D256" s="5">
        <f>O$185+D51+D58</f>
        <v>1.8931765718839335</v>
      </c>
      <c r="E256" s="5">
        <f t="shared" si="9"/>
        <v>-0.10366296219652726</v>
      </c>
      <c r="F256">
        <f t="shared" si="10"/>
        <v>0.10366296219652726</v>
      </c>
      <c r="H256" s="5"/>
      <c r="J256" s="5"/>
      <c r="N256" s="3"/>
    </row>
    <row r="257" spans="1:14" x14ac:dyDescent="0.35">
      <c r="A257" t="s">
        <v>99</v>
      </c>
      <c r="B257" s="5">
        <f t="shared" si="13"/>
        <v>1.9968395340804608</v>
      </c>
      <c r="D257" s="5">
        <f>O$185+O$197+D58</f>
        <v>1.7978024897560245</v>
      </c>
      <c r="E257" s="5">
        <f t="shared" si="9"/>
        <v>-0.19903704432443625</v>
      </c>
      <c r="F257">
        <f t="shared" si="10"/>
        <v>0.19903704432443625</v>
      </c>
      <c r="H257" s="5"/>
      <c r="J257" s="5"/>
      <c r="N257" s="3"/>
    </row>
    <row r="258" spans="1:14" x14ac:dyDescent="0.35">
      <c r="A258" t="s">
        <v>100</v>
      </c>
      <c r="B258" s="5">
        <f t="shared" si="13"/>
        <v>1.9968395340804608</v>
      </c>
      <c r="D258" s="5">
        <f>O$185+O$196+D64</f>
        <v>2.0224158649976931</v>
      </c>
      <c r="E258" s="5">
        <f t="shared" si="9"/>
        <v>2.5576330917232326E-2</v>
      </c>
      <c r="F258">
        <f t="shared" si="10"/>
        <v>2.5576330917232326E-2</v>
      </c>
      <c r="H258" s="5"/>
      <c r="J258" s="5"/>
      <c r="M258" t="s">
        <v>15</v>
      </c>
      <c r="N258" s="3">
        <v>1.3656698144541495</v>
      </c>
    </row>
    <row r="259" spans="1:14" x14ac:dyDescent="0.35">
      <c r="A259" t="s">
        <v>133</v>
      </c>
      <c r="B259" s="5">
        <f t="shared" si="13"/>
        <v>1.9968395340804608</v>
      </c>
      <c r="D259" s="5">
        <f>D8+D63+D70</f>
        <v>2.0530334055335344</v>
      </c>
      <c r="E259" s="5">
        <f t="shared" si="9"/>
        <v>5.6193871453073641E-2</v>
      </c>
      <c r="F259">
        <f t="shared" si="10"/>
        <v>5.6193871453073641E-2</v>
      </c>
      <c r="H259" s="5"/>
      <c r="J259" s="5"/>
      <c r="M259" t="s">
        <v>10</v>
      </c>
      <c r="N259" s="3">
        <v>2.0213151497715485</v>
      </c>
    </row>
    <row r="260" spans="1:14" x14ac:dyDescent="0.35">
      <c r="A260" t="s">
        <v>134</v>
      </c>
      <c r="B260" s="5">
        <f t="shared" si="13"/>
        <v>1.9968395340804608</v>
      </c>
      <c r="D260" s="5">
        <f>O$185+D69+D76</f>
        <v>1.8931765718839335</v>
      </c>
      <c r="E260" s="5">
        <f t="shared" si="9"/>
        <v>-0.10366296219652726</v>
      </c>
      <c r="F260">
        <f t="shared" si="10"/>
        <v>0.10366296219652726</v>
      </c>
      <c r="H260" s="5"/>
      <c r="J260" s="5"/>
      <c r="M260" t="s">
        <v>16</v>
      </c>
      <c r="N260" s="3">
        <v>1.1097782936638751</v>
      </c>
    </row>
    <row r="261" spans="1:14" x14ac:dyDescent="0.35">
      <c r="A261" t="s">
        <v>101</v>
      </c>
      <c r="B261" s="5">
        <f t="shared" si="13"/>
        <v>1.9968395340804608</v>
      </c>
      <c r="D261" s="5">
        <f>O$185+O$197+D75</f>
        <v>1.8424978915376768</v>
      </c>
      <c r="E261" s="5">
        <f t="shared" si="9"/>
        <v>-0.15434164254278393</v>
      </c>
      <c r="F261">
        <f t="shared" si="10"/>
        <v>0.15434164254278393</v>
      </c>
      <c r="H261" s="5"/>
      <c r="J261" s="5"/>
      <c r="M261" t="s">
        <v>11</v>
      </c>
      <c r="N261" s="3">
        <v>2.063872502084751</v>
      </c>
    </row>
    <row r="262" spans="1:14" x14ac:dyDescent="0.35">
      <c r="A262" t="s">
        <v>102</v>
      </c>
      <c r="B262" s="5">
        <f t="shared" si="13"/>
        <v>1.9968395340804608</v>
      </c>
      <c r="D262" s="5">
        <f>O$185+O$196+D82</f>
        <v>2.0224158649976931</v>
      </c>
      <c r="E262" s="5">
        <f t="shared" si="9"/>
        <v>2.5576330917232326E-2</v>
      </c>
      <c r="F262">
        <f t="shared" si="10"/>
        <v>2.5576330917232326E-2</v>
      </c>
      <c r="H262" s="5"/>
      <c r="J262" s="5"/>
      <c r="M262" t="s">
        <v>12</v>
      </c>
      <c r="N262" s="3">
        <v>2.0017640626729425</v>
      </c>
    </row>
    <row r="263" spans="1:14" x14ac:dyDescent="0.35">
      <c r="A263" t="s">
        <v>135</v>
      </c>
      <c r="B263" s="5">
        <f t="shared" si="13"/>
        <v>1.9968395340804608</v>
      </c>
      <c r="D263" s="5">
        <f>D12+D81+D88</f>
        <v>2.0530334055335344</v>
      </c>
      <c r="E263" s="5">
        <f t="shared" si="9"/>
        <v>5.6193871453073641E-2</v>
      </c>
      <c r="F263">
        <f t="shared" si="10"/>
        <v>5.6193871453073641E-2</v>
      </c>
      <c r="H263" s="5"/>
      <c r="J263" s="5"/>
      <c r="M263" t="s">
        <v>13</v>
      </c>
      <c r="N263" s="3">
        <v>1.8641303226807993</v>
      </c>
    </row>
    <row r="264" spans="1:14" x14ac:dyDescent="0.35">
      <c r="A264" t="s">
        <v>136</v>
      </c>
      <c r="B264" s="5">
        <f t="shared" si="13"/>
        <v>1.9968395340804608</v>
      </c>
      <c r="D264" s="5">
        <f>O$185+D87+D94</f>
        <v>1.8931765718839335</v>
      </c>
      <c r="E264" s="5">
        <f t="shared" si="9"/>
        <v>-0.10366296219652726</v>
      </c>
      <c r="F264">
        <f t="shared" si="10"/>
        <v>0.10366296219652726</v>
      </c>
      <c r="H264" s="5"/>
      <c r="J264" s="5"/>
      <c r="M264" t="s">
        <v>14</v>
      </c>
      <c r="N264" s="3">
        <v>1.994167795820609</v>
      </c>
    </row>
    <row r="265" spans="1:14" x14ac:dyDescent="0.35">
      <c r="A265" t="s">
        <v>103</v>
      </c>
      <c r="B265" s="5">
        <f t="shared" si="13"/>
        <v>1.9968395340804608</v>
      </c>
      <c r="D265" s="5">
        <f>O$185+O$197+D93</f>
        <v>1.8424978915376768</v>
      </c>
      <c r="E265" s="5">
        <f t="shared" si="9"/>
        <v>-0.15434164254278393</v>
      </c>
      <c r="F265">
        <f t="shared" si="10"/>
        <v>0.15434164254278393</v>
      </c>
      <c r="H265" s="5"/>
      <c r="J265" s="5"/>
      <c r="M265" t="s">
        <v>31</v>
      </c>
      <c r="N265" s="3">
        <v>1.9686172665887709</v>
      </c>
    </row>
    <row r="266" spans="1:14" x14ac:dyDescent="0.35">
      <c r="A266" t="s">
        <v>104</v>
      </c>
      <c r="B266" s="5">
        <f t="shared" si="13"/>
        <v>1.9968395340804608</v>
      </c>
      <c r="D266" s="5">
        <f>O$185+O$196+D100</f>
        <v>1.8636337954375715</v>
      </c>
      <c r="E266" s="5">
        <f t="shared" si="9"/>
        <v>-0.13320573864288932</v>
      </c>
      <c r="F266">
        <f t="shared" si="10"/>
        <v>0.13320573864288932</v>
      </c>
      <c r="H266" s="5"/>
      <c r="J266" s="5"/>
    </row>
    <row r="267" spans="1:14" x14ac:dyDescent="0.35">
      <c r="A267" t="s">
        <v>137</v>
      </c>
      <c r="B267" s="5">
        <f t="shared" si="13"/>
        <v>1.9968395340804608</v>
      </c>
      <c r="D267" s="5">
        <f>D16+D99+D106</f>
        <v>1.8691489865443882</v>
      </c>
      <c r="E267" s="5">
        <f t="shared" si="9"/>
        <v>-0.12769054753607256</v>
      </c>
      <c r="F267">
        <f t="shared" si="10"/>
        <v>0.12769054753607256</v>
      </c>
      <c r="H267" s="5"/>
      <c r="J267" s="5"/>
      <c r="N267" s="3"/>
    </row>
    <row r="268" spans="1:14" x14ac:dyDescent="0.35">
      <c r="A268" t="s">
        <v>138</v>
      </c>
      <c r="B268" s="5">
        <f t="shared" si="13"/>
        <v>1.9968395340804608</v>
      </c>
      <c r="D268" s="5">
        <f>O$185+D105+D112</f>
        <v>2.0519586414440552</v>
      </c>
      <c r="E268" s="5">
        <f t="shared" si="9"/>
        <v>5.5119107363594377E-2</v>
      </c>
      <c r="F268">
        <f t="shared" si="10"/>
        <v>5.5119107363594377E-2</v>
      </c>
      <c r="H268" s="5"/>
      <c r="J268" s="5"/>
      <c r="N268" s="3"/>
    </row>
    <row r="269" spans="1:14" x14ac:dyDescent="0.35">
      <c r="A269" t="s">
        <v>105</v>
      </c>
      <c r="B269" s="5">
        <f t="shared" si="13"/>
        <v>1.9968395340804608</v>
      </c>
      <c r="D269" s="5">
        <f>O$185+O$197+D111</f>
        <v>2.0263823105268228</v>
      </c>
      <c r="E269" s="5">
        <f t="shared" si="9"/>
        <v>2.9542776446362051E-2</v>
      </c>
      <c r="F269">
        <f t="shared" si="10"/>
        <v>2.9542776446362051E-2</v>
      </c>
      <c r="H269" s="5"/>
      <c r="J269" s="5"/>
      <c r="N269" s="3"/>
    </row>
    <row r="270" spans="1:14" x14ac:dyDescent="0.35">
      <c r="A270" t="s">
        <v>106</v>
      </c>
      <c r="B270" s="5">
        <f t="shared" si="13"/>
        <v>1.9968395340804608</v>
      </c>
      <c r="D270" s="5">
        <f>O$185+O$196+D118</f>
        <v>2.0224158649976931</v>
      </c>
      <c r="E270" s="5">
        <f t="shared" si="9"/>
        <v>2.5576330917232326E-2</v>
      </c>
      <c r="F270">
        <f t="shared" si="10"/>
        <v>2.5576330917232326E-2</v>
      </c>
      <c r="H270" s="5"/>
      <c r="J270" s="5"/>
    </row>
    <row r="271" spans="1:14" x14ac:dyDescent="0.35">
      <c r="A271" t="s">
        <v>139</v>
      </c>
      <c r="B271" s="5">
        <f t="shared" si="13"/>
        <v>1.9968395340804608</v>
      </c>
      <c r="D271" s="5">
        <f>D20+D117+D124</f>
        <v>2.0530334055335344</v>
      </c>
      <c r="E271" s="5">
        <f t="shared" si="9"/>
        <v>5.6193871453073641E-2</v>
      </c>
      <c r="F271">
        <f t="shared" si="10"/>
        <v>5.6193871453073641E-2</v>
      </c>
      <c r="H271" s="5"/>
      <c r="J271" s="5"/>
      <c r="N271" s="3"/>
    </row>
    <row r="272" spans="1:14" x14ac:dyDescent="0.35">
      <c r="A272" t="s">
        <v>140</v>
      </c>
      <c r="B272" s="5">
        <f t="shared" si="13"/>
        <v>1.9968395340804608</v>
      </c>
      <c r="D272" s="5">
        <f>O$185+D123+D130</f>
        <v>1.8931765718839335</v>
      </c>
      <c r="E272" s="5">
        <f t="shared" si="9"/>
        <v>-0.10366296219652726</v>
      </c>
      <c r="F272">
        <f t="shared" si="10"/>
        <v>0.10366296219652726</v>
      </c>
      <c r="H272" s="5"/>
      <c r="J272" s="5"/>
      <c r="N272" s="3"/>
    </row>
    <row r="273" spans="1:14" x14ac:dyDescent="0.35">
      <c r="A273" t="s">
        <v>107</v>
      </c>
      <c r="B273" s="5">
        <f t="shared" si="13"/>
        <v>1.9968395340804608</v>
      </c>
      <c r="D273" s="5">
        <f>O$185+O$197+D129</f>
        <v>1.8424978915376768</v>
      </c>
      <c r="E273" s="5">
        <f t="shared" si="9"/>
        <v>-0.15434164254278393</v>
      </c>
      <c r="F273">
        <f t="shared" si="10"/>
        <v>0.15434164254278393</v>
      </c>
      <c r="H273" s="5"/>
      <c r="J273" s="5"/>
      <c r="N273" s="3"/>
    </row>
    <row r="274" spans="1:14" x14ac:dyDescent="0.35">
      <c r="A274" t="s">
        <v>108</v>
      </c>
      <c r="B274" s="5">
        <f t="shared" si="13"/>
        <v>1.9968395340804608</v>
      </c>
      <c r="D274" s="5">
        <f>O$185+O$196+D136</f>
        <v>2.0224158649976931</v>
      </c>
      <c r="E274" s="5">
        <f t="shared" si="9"/>
        <v>2.5576330917232326E-2</v>
      </c>
      <c r="F274">
        <f t="shared" si="10"/>
        <v>2.5576330917232326E-2</v>
      </c>
      <c r="J274" s="5"/>
      <c r="K274" s="5"/>
    </row>
    <row r="275" spans="1:14" x14ac:dyDescent="0.35">
      <c r="A275" t="s">
        <v>141</v>
      </c>
      <c r="B275" s="5">
        <f t="shared" si="13"/>
        <v>1.9968395340804608</v>
      </c>
      <c r="D275" s="5">
        <f>D24+D135+D142</f>
        <v>2.0530334055335344</v>
      </c>
      <c r="E275" s="5">
        <f t="shared" si="9"/>
        <v>5.6193871453073641E-2</v>
      </c>
      <c r="F275">
        <f t="shared" si="10"/>
        <v>5.6193871453073641E-2</v>
      </c>
      <c r="G275" s="5"/>
      <c r="H275" s="5"/>
      <c r="I275" s="5"/>
      <c r="J275" s="5"/>
      <c r="K275" s="5"/>
      <c r="N275" s="3"/>
    </row>
    <row r="276" spans="1:14" x14ac:dyDescent="0.35">
      <c r="A276" t="s">
        <v>142</v>
      </c>
      <c r="B276" s="5">
        <f t="shared" si="13"/>
        <v>1.9968395340804608</v>
      </c>
      <c r="D276" s="5">
        <f>O$185+D141+D148</f>
        <v>1.8931765718839335</v>
      </c>
      <c r="E276" s="5">
        <f t="shared" si="9"/>
        <v>-0.10366296219652726</v>
      </c>
      <c r="F276">
        <f t="shared" si="10"/>
        <v>0.10366296219652726</v>
      </c>
      <c r="G276" s="5"/>
      <c r="H276" s="5"/>
      <c r="I276" s="5"/>
      <c r="J276" s="5"/>
      <c r="K276" s="5"/>
      <c r="N276" s="3"/>
    </row>
    <row r="277" spans="1:14" x14ac:dyDescent="0.35">
      <c r="A277" t="s">
        <v>109</v>
      </c>
      <c r="B277" s="5">
        <f t="shared" si="13"/>
        <v>1.9968395340804608</v>
      </c>
      <c r="D277" s="5">
        <f>O$185+O$197+D147</f>
        <v>1.8424978915376768</v>
      </c>
      <c r="E277" s="5">
        <f t="shared" si="9"/>
        <v>-0.15434164254278393</v>
      </c>
      <c r="F277">
        <f t="shared" si="10"/>
        <v>0.15434164254278393</v>
      </c>
      <c r="G277" s="5">
        <f>AVERAGE(D254:D277)</f>
        <v>1.9509186250806403</v>
      </c>
      <c r="H277" s="5">
        <f>AVERAGE(E254:E274)</f>
        <v>-4.2871003938545066E-2</v>
      </c>
      <c r="I277" s="5">
        <f>O220</f>
        <v>1.9968395340804608</v>
      </c>
      <c r="J277" s="5"/>
      <c r="K277" s="5"/>
      <c r="N277" s="3"/>
    </row>
    <row r="278" spans="1:14" x14ac:dyDescent="0.35">
      <c r="A278" t="s">
        <v>110</v>
      </c>
      <c r="B278" s="5">
        <f t="shared" ref="B278:B301" si="14">O$221</f>
        <v>1.9772647491723192</v>
      </c>
      <c r="D278" s="5">
        <f>O$189+O$199+D47</f>
        <v>2.0072923361661412</v>
      </c>
      <c r="E278" s="5">
        <f t="shared" si="9"/>
        <v>3.002758699382202E-2</v>
      </c>
      <c r="F278">
        <f t="shared" si="10"/>
        <v>3.002758699382202E-2</v>
      </c>
      <c r="H278" s="5"/>
      <c r="J278" s="5"/>
    </row>
    <row r="279" spans="1:14" x14ac:dyDescent="0.35">
      <c r="A279" t="s">
        <v>143</v>
      </c>
      <c r="B279" s="5">
        <f t="shared" si="14"/>
        <v>1.9772647491723192</v>
      </c>
      <c r="D279" s="5">
        <f>O$189+D48+D53</f>
        <v>2.0351316045373276</v>
      </c>
      <c r="E279" s="5">
        <f t="shared" ref="E279:E301" si="15">D279-$B279</f>
        <v>5.7866855365008352E-2</v>
      </c>
      <c r="F279">
        <f t="shared" ref="F279:F301" si="16">ABS(E279)</f>
        <v>5.7866855365008352E-2</v>
      </c>
      <c r="H279" s="5"/>
      <c r="J279" s="5"/>
    </row>
    <row r="280" spans="1:14" x14ac:dyDescent="0.35">
      <c r="A280" t="s">
        <v>144</v>
      </c>
      <c r="B280" s="5">
        <f t="shared" si="14"/>
        <v>1.9772647491723192</v>
      </c>
      <c r="D280" s="5">
        <f>O$189+D54+D59</f>
        <v>1.8481692515352264</v>
      </c>
      <c r="E280" s="5">
        <f t="shared" si="15"/>
        <v>-0.12909549763709283</v>
      </c>
      <c r="F280">
        <f t="shared" si="16"/>
        <v>0.12909549763709283</v>
      </c>
      <c r="H280" s="5"/>
      <c r="J280" s="5"/>
    </row>
    <row r="281" spans="1:14" x14ac:dyDescent="0.35">
      <c r="A281" t="s">
        <v>111</v>
      </c>
      <c r="B281" s="5">
        <f t="shared" si="14"/>
        <v>1.9772647491723192</v>
      </c>
      <c r="D281" s="5">
        <f>O$189+O$198+D60</f>
        <v>1.8320181444502952</v>
      </c>
      <c r="E281" s="5">
        <f t="shared" si="15"/>
        <v>-0.145246604722024</v>
      </c>
      <c r="F281">
        <f t="shared" si="16"/>
        <v>0.145246604722024</v>
      </c>
      <c r="H281" s="5"/>
      <c r="J281" s="5"/>
    </row>
    <row r="282" spans="1:14" x14ac:dyDescent="0.35">
      <c r="A282" t="s">
        <v>112</v>
      </c>
      <c r="B282" s="5">
        <f t="shared" si="14"/>
        <v>1.9772647491723192</v>
      </c>
      <c r="D282" s="5">
        <f>O$189+O$199+D65</f>
        <v>2.0072923361661412</v>
      </c>
      <c r="E282" s="5">
        <f t="shared" si="15"/>
        <v>3.002758699382202E-2</v>
      </c>
      <c r="F282">
        <f t="shared" si="16"/>
        <v>3.002758699382202E-2</v>
      </c>
      <c r="H282" s="5"/>
      <c r="J282" s="5"/>
    </row>
    <row r="283" spans="1:14" x14ac:dyDescent="0.35">
      <c r="A283" t="s">
        <v>145</v>
      </c>
      <c r="B283" s="5">
        <f t="shared" si="14"/>
        <v>1.9772647491723192</v>
      </c>
      <c r="D283" s="5">
        <f>O$189+D66+D71</f>
        <v>2.0351316045373276</v>
      </c>
      <c r="E283" s="5">
        <f t="shared" si="15"/>
        <v>5.7866855365008352E-2</v>
      </c>
      <c r="F283">
        <f t="shared" si="16"/>
        <v>5.7866855365008352E-2</v>
      </c>
      <c r="J283" s="5"/>
      <c r="K283" s="5"/>
    </row>
    <row r="284" spans="1:14" x14ac:dyDescent="0.35">
      <c r="A284" t="s">
        <v>146</v>
      </c>
      <c r="B284" s="5">
        <f t="shared" si="14"/>
        <v>1.9772647491723192</v>
      </c>
      <c r="D284" s="5">
        <f>O$189+D72+D77</f>
        <v>1.8481692515352264</v>
      </c>
      <c r="E284" s="5">
        <f t="shared" si="15"/>
        <v>-0.12909549763709283</v>
      </c>
      <c r="F284">
        <f t="shared" si="16"/>
        <v>0.12909549763709283</v>
      </c>
      <c r="J284" s="5"/>
      <c r="K284" s="5"/>
      <c r="L284" s="5"/>
    </row>
    <row r="285" spans="1:14" x14ac:dyDescent="0.35">
      <c r="A285" t="s">
        <v>113</v>
      </c>
      <c r="B285" s="5">
        <f t="shared" si="14"/>
        <v>1.9772647491723192</v>
      </c>
      <c r="D285" s="5">
        <f>O$189+O$198+D78</f>
        <v>1.8320181444502952</v>
      </c>
      <c r="E285" s="5">
        <f t="shared" si="15"/>
        <v>-0.145246604722024</v>
      </c>
      <c r="F285">
        <f t="shared" si="16"/>
        <v>0.145246604722024</v>
      </c>
      <c r="J285" s="5"/>
    </row>
    <row r="286" spans="1:14" x14ac:dyDescent="0.35">
      <c r="A286" t="s">
        <v>114</v>
      </c>
      <c r="B286" s="5">
        <f t="shared" si="14"/>
        <v>1.9772647491723192</v>
      </c>
      <c r="D286" s="5">
        <f>O$189+O$199+D83</f>
        <v>2.0072923361661412</v>
      </c>
      <c r="E286" s="5">
        <f t="shared" si="15"/>
        <v>3.002758699382202E-2</v>
      </c>
      <c r="F286">
        <f t="shared" si="16"/>
        <v>3.002758699382202E-2</v>
      </c>
      <c r="J286" s="5"/>
    </row>
    <row r="287" spans="1:14" x14ac:dyDescent="0.35">
      <c r="A287" t="s">
        <v>147</v>
      </c>
      <c r="B287" s="5">
        <f t="shared" si="14"/>
        <v>1.9772647491723192</v>
      </c>
      <c r="D287" s="5">
        <f>O$189+D84+D89</f>
        <v>2.0351316045373276</v>
      </c>
      <c r="E287" s="5">
        <f t="shared" si="15"/>
        <v>5.7866855365008352E-2</v>
      </c>
      <c r="F287">
        <f t="shared" si="16"/>
        <v>5.7866855365008352E-2</v>
      </c>
      <c r="J287" s="5"/>
    </row>
    <row r="288" spans="1:14" x14ac:dyDescent="0.35">
      <c r="A288" t="s">
        <v>148</v>
      </c>
      <c r="B288" s="5">
        <f t="shared" si="14"/>
        <v>1.9772647491723192</v>
      </c>
      <c r="D288" s="5">
        <f>O$189+D90+D95</f>
        <v>1.8481692515352264</v>
      </c>
      <c r="E288" s="5">
        <f t="shared" si="15"/>
        <v>-0.12909549763709283</v>
      </c>
      <c r="F288">
        <f t="shared" si="16"/>
        <v>0.12909549763709283</v>
      </c>
      <c r="J288" s="5"/>
    </row>
    <row r="289" spans="1:10" x14ac:dyDescent="0.35">
      <c r="A289" t="s">
        <v>115</v>
      </c>
      <c r="B289" s="5">
        <f t="shared" si="14"/>
        <v>1.9772647491723192</v>
      </c>
      <c r="D289" s="5">
        <f>O$189+O$198+D96</f>
        <v>1.8320181444502952</v>
      </c>
      <c r="E289" s="5">
        <f t="shared" si="15"/>
        <v>-0.145246604722024</v>
      </c>
      <c r="F289">
        <f t="shared" si="16"/>
        <v>0.145246604722024</v>
      </c>
      <c r="J289" s="5"/>
    </row>
    <row r="290" spans="1:10" x14ac:dyDescent="0.35">
      <c r="A290" t="s">
        <v>116</v>
      </c>
      <c r="B290" s="5">
        <f t="shared" si="14"/>
        <v>1.9772647491723192</v>
      </c>
      <c r="D290" s="5">
        <f>O$189+O$199+D101</f>
        <v>1.8203299831640403</v>
      </c>
      <c r="E290" s="5">
        <f t="shared" si="15"/>
        <v>-0.15693476600827894</v>
      </c>
      <c r="F290">
        <f t="shared" si="16"/>
        <v>0.15693476600827894</v>
      </c>
      <c r="J290" s="5"/>
    </row>
    <row r="291" spans="1:10" x14ac:dyDescent="0.35">
      <c r="A291" t="s">
        <v>149</v>
      </c>
      <c r="B291" s="5">
        <f t="shared" si="14"/>
        <v>1.9772647491723192</v>
      </c>
      <c r="D291" s="5">
        <f>O$189+D102+D107</f>
        <v>1.862045731444117</v>
      </c>
      <c r="E291" s="5">
        <f t="shared" si="15"/>
        <v>-0.1152190177282022</v>
      </c>
      <c r="F291">
        <f t="shared" si="16"/>
        <v>0.1152190177282022</v>
      </c>
      <c r="J291" s="5"/>
    </row>
    <row r="292" spans="1:10" x14ac:dyDescent="0.35">
      <c r="A292" t="s">
        <v>150</v>
      </c>
      <c r="B292" s="5">
        <f t="shared" si="14"/>
        <v>1.9772647491723192</v>
      </c>
      <c r="D292" s="5">
        <f>O$189+D108+D113</f>
        <v>2.0351316045373276</v>
      </c>
      <c r="E292" s="5">
        <f t="shared" si="15"/>
        <v>5.7866855365008352E-2</v>
      </c>
      <c r="F292">
        <f t="shared" si="16"/>
        <v>5.7866855365008352E-2</v>
      </c>
      <c r="J292" s="5"/>
    </row>
    <row r="293" spans="1:10" x14ac:dyDescent="0.35">
      <c r="A293" t="s">
        <v>117</v>
      </c>
      <c r="B293" s="5">
        <f t="shared" si="14"/>
        <v>1.9772647491723192</v>
      </c>
      <c r="D293" s="5">
        <f>O$189+O$198+D114</f>
        <v>2.0051040175435055</v>
      </c>
      <c r="E293" s="5">
        <f t="shared" si="15"/>
        <v>2.7839268371186332E-2</v>
      </c>
      <c r="F293">
        <f t="shared" si="16"/>
        <v>2.7839268371186332E-2</v>
      </c>
      <c r="J293" s="5"/>
    </row>
    <row r="294" spans="1:10" x14ac:dyDescent="0.35">
      <c r="A294" t="s">
        <v>118</v>
      </c>
      <c r="B294" s="5">
        <f t="shared" si="14"/>
        <v>1.9772647491723192</v>
      </c>
      <c r="D294" s="5">
        <f>O$189+O$199+D119</f>
        <v>2.0072923361661412</v>
      </c>
      <c r="E294" s="5">
        <f t="shared" si="15"/>
        <v>3.002758699382202E-2</v>
      </c>
      <c r="F294">
        <f t="shared" si="16"/>
        <v>3.002758699382202E-2</v>
      </c>
      <c r="J294" s="5"/>
    </row>
    <row r="295" spans="1:10" x14ac:dyDescent="0.35">
      <c r="A295" t="s">
        <v>151</v>
      </c>
      <c r="B295" s="5">
        <f t="shared" si="14"/>
        <v>1.9772647491723192</v>
      </c>
      <c r="D295" s="5">
        <f>O$189+D120+D125</f>
        <v>2.0351316045373276</v>
      </c>
      <c r="E295" s="5">
        <f t="shared" si="15"/>
        <v>5.7866855365008352E-2</v>
      </c>
      <c r="F295">
        <f t="shared" si="16"/>
        <v>5.7866855365008352E-2</v>
      </c>
      <c r="J295" s="5"/>
    </row>
    <row r="296" spans="1:10" x14ac:dyDescent="0.35">
      <c r="A296" t="s">
        <v>152</v>
      </c>
      <c r="B296" s="5">
        <f t="shared" si="14"/>
        <v>1.9772647491723192</v>
      </c>
      <c r="D296" s="5">
        <f>O$189+D126+D131</f>
        <v>1.8481692515352264</v>
      </c>
      <c r="E296" s="5">
        <f t="shared" si="15"/>
        <v>-0.12909549763709283</v>
      </c>
      <c r="F296">
        <f t="shared" si="16"/>
        <v>0.12909549763709283</v>
      </c>
      <c r="J296" s="5"/>
    </row>
    <row r="297" spans="1:10" x14ac:dyDescent="0.35">
      <c r="A297" t="s">
        <v>119</v>
      </c>
      <c r="B297" s="5">
        <f t="shared" si="14"/>
        <v>1.9772647491723192</v>
      </c>
      <c r="D297" s="5">
        <f>O$189+O$198+D132</f>
        <v>1.8320181444502952</v>
      </c>
      <c r="E297" s="5">
        <f t="shared" si="15"/>
        <v>-0.145246604722024</v>
      </c>
      <c r="F297">
        <f t="shared" si="16"/>
        <v>0.145246604722024</v>
      </c>
      <c r="J297" s="5"/>
    </row>
    <row r="298" spans="1:10" x14ac:dyDescent="0.35">
      <c r="A298" t="s">
        <v>120</v>
      </c>
      <c r="B298" s="5">
        <f t="shared" si="14"/>
        <v>1.9772647491723192</v>
      </c>
      <c r="D298" s="5">
        <f>O$189+O$199+D137</f>
        <v>2.0072923361661412</v>
      </c>
      <c r="E298" s="5">
        <f t="shared" si="15"/>
        <v>3.002758699382202E-2</v>
      </c>
      <c r="F298">
        <f t="shared" si="16"/>
        <v>3.002758699382202E-2</v>
      </c>
      <c r="J298" s="5"/>
    </row>
    <row r="299" spans="1:10" x14ac:dyDescent="0.35">
      <c r="A299" t="s">
        <v>153</v>
      </c>
      <c r="B299" s="5">
        <f t="shared" si="14"/>
        <v>1.9772647491723192</v>
      </c>
      <c r="D299" s="5">
        <f>O$189+D138+D143</f>
        <v>2.0351316045373276</v>
      </c>
      <c r="E299" s="5">
        <f t="shared" si="15"/>
        <v>5.7866855365008352E-2</v>
      </c>
      <c r="F299">
        <f t="shared" si="16"/>
        <v>5.7866855365008352E-2</v>
      </c>
      <c r="J299" s="5"/>
    </row>
    <row r="300" spans="1:10" x14ac:dyDescent="0.35">
      <c r="A300" t="s">
        <v>154</v>
      </c>
      <c r="B300" s="5">
        <f t="shared" si="14"/>
        <v>1.9772647491723192</v>
      </c>
      <c r="D300" s="5">
        <f>O$189+D144+D149</f>
        <v>1.8481692515352264</v>
      </c>
      <c r="E300" s="5">
        <f t="shared" si="15"/>
        <v>-0.12909549763709283</v>
      </c>
      <c r="F300">
        <f t="shared" si="16"/>
        <v>0.12909549763709283</v>
      </c>
      <c r="J300" s="5"/>
    </row>
    <row r="301" spans="1:10" x14ac:dyDescent="0.35">
      <c r="A301" t="s">
        <v>121</v>
      </c>
      <c r="B301" s="5">
        <f t="shared" si="14"/>
        <v>1.9772647491723192</v>
      </c>
      <c r="D301" s="5">
        <f>O$189+O$198+D150</f>
        <v>1.8320181444502952</v>
      </c>
      <c r="E301" s="5">
        <f t="shared" si="15"/>
        <v>-0.145246604722024</v>
      </c>
      <c r="F301">
        <f t="shared" si="16"/>
        <v>0.145246604722024</v>
      </c>
      <c r="G301" s="5">
        <f>AVERAGE(D278:D301)</f>
        <v>1.9306528341722471</v>
      </c>
      <c r="H301" s="5">
        <f>AVERAGE(E278:E301)</f>
        <v>-4.6611915000071613E-2</v>
      </c>
      <c r="I301" s="5">
        <f>O221</f>
        <v>1.9772647491723192</v>
      </c>
      <c r="J301" s="5"/>
    </row>
    <row r="302" spans="1:10" x14ac:dyDescent="0.35">
      <c r="G302" s="5"/>
      <c r="H302" s="5">
        <f>SUM(H214:H301)</f>
        <v>-0.1176173012314795</v>
      </c>
      <c r="I302" s="5"/>
      <c r="J302" s="5"/>
    </row>
    <row r="303" spans="1:10" x14ac:dyDescent="0.35">
      <c r="H303" s="5">
        <f>_xlfn.STDEV.P(H214:H301)</f>
        <v>9.6537229641306704E-2</v>
      </c>
      <c r="J303" s="5"/>
    </row>
    <row r="304" spans="1:10" x14ac:dyDescent="0.35">
      <c r="J304" s="5"/>
    </row>
    <row r="305" spans="10:10" x14ac:dyDescent="0.35">
      <c r="J305" s="5"/>
    </row>
    <row r="306" spans="10:10" x14ac:dyDescent="0.35">
      <c r="J306" s="5"/>
    </row>
    <row r="307" spans="10:10" x14ac:dyDescent="0.35">
      <c r="J307" s="5"/>
    </row>
    <row r="308" spans="10:10" x14ac:dyDescent="0.35">
      <c r="J308" s="5"/>
    </row>
    <row r="309" spans="10:10" x14ac:dyDescent="0.35">
      <c r="J309" s="5"/>
    </row>
    <row r="310" spans="10:10" x14ac:dyDescent="0.35">
      <c r="J310" s="5"/>
    </row>
    <row r="311" spans="10:10" x14ac:dyDescent="0.35">
      <c r="J311" s="5"/>
    </row>
    <row r="312" spans="10:10" x14ac:dyDescent="0.35">
      <c r="J312" s="5"/>
    </row>
  </sheetData>
  <conditionalFormatting sqref="E188:E301 H214:H223 J214:J283 H225:H250 H252:H273 H275:H282 H301">
    <cfRule type="cellIs" dxfId="15" priority="9" operator="lessThan">
      <formula>-0.02</formula>
    </cfRule>
    <cfRule type="cellIs" dxfId="14" priority="10" operator="greaterThan">
      <formula>0.02</formula>
    </cfRule>
  </conditionalFormatting>
  <conditionalFormatting sqref="H187">
    <cfRule type="cellIs" dxfId="13" priority="3" operator="lessThan">
      <formula>-0.02</formula>
    </cfRule>
    <cfRule type="cellIs" dxfId="12" priority="4" operator="greaterThan">
      <formula>0.02</formula>
    </cfRule>
  </conditionalFormatting>
  <conditionalFormatting sqref="H190">
    <cfRule type="cellIs" dxfId="11" priority="1" operator="lessThan">
      <formula>-0.02</formula>
    </cfRule>
    <cfRule type="cellIs" dxfId="10" priority="2" operator="greaterThan">
      <formula>0.02</formula>
    </cfRule>
  </conditionalFormatting>
  <conditionalFormatting sqref="H208:H212">
    <cfRule type="cellIs" dxfId="9" priority="5" operator="lessThan">
      <formula>-0.02</formula>
    </cfRule>
    <cfRule type="cellIs" dxfId="8" priority="6" operator="greaterThan">
      <formula>0.02</formula>
    </cfRule>
  </conditionalFormatting>
  <conditionalFormatting sqref="J285:J312">
    <cfRule type="cellIs" dxfId="7" priority="7" operator="lessThan">
      <formula>-0.02</formula>
    </cfRule>
    <cfRule type="cellIs" dxfId="6" priority="8" operator="greaterThan">
      <formula>0.02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F0E35-2AE9-4531-BD9D-B43601C54E9C}">
  <dimension ref="A1:R211"/>
  <sheetViews>
    <sheetView topLeftCell="C1" workbookViewId="0">
      <selection activeCell="T27" sqref="T27"/>
    </sheetView>
  </sheetViews>
  <sheetFormatPr defaultRowHeight="14.5" x14ac:dyDescent="0.35"/>
  <sheetData>
    <row r="1" spans="1:18" x14ac:dyDescent="0.35">
      <c r="J1" t="s">
        <v>35</v>
      </c>
      <c r="N1" t="s">
        <v>27</v>
      </c>
      <c r="R1" t="s">
        <v>44</v>
      </c>
    </row>
    <row r="2" spans="1:18" x14ac:dyDescent="0.35">
      <c r="A2" s="22" t="s">
        <v>0</v>
      </c>
      <c r="B2" s="22" t="s">
        <v>11</v>
      </c>
      <c r="C2" t="str">
        <f>'Forshammar-uvit (2)'!C1</f>
        <v>Si</v>
      </c>
      <c r="D2" s="23">
        <f>'Forshammar-uvit (2)'!D1</f>
        <v>0.99371547866099941</v>
      </c>
      <c r="F2">
        <f>IF(C2="Si",J2,(IF(C2="Al",N2,R2)))</f>
        <v>1.6264523929557473</v>
      </c>
      <c r="H2" s="1">
        <v>0.38900000000000001</v>
      </c>
      <c r="I2" s="1">
        <v>1.6240000000000001</v>
      </c>
      <c r="J2" s="2">
        <f>I2-(H2*LN(D2))</f>
        <v>1.6264523929557473</v>
      </c>
      <c r="L2" s="2">
        <v>0.39</v>
      </c>
      <c r="M2" s="2">
        <v>1.6339999999999999</v>
      </c>
      <c r="N2" s="2">
        <f>M2-(L2*LN(D2))</f>
        <v>1.6364586973078186</v>
      </c>
      <c r="P2" s="1">
        <v>0.35699999999999998</v>
      </c>
      <c r="Q2" s="1">
        <v>1.3720000000000001</v>
      </c>
      <c r="R2" s="2">
        <f>Q2-(P2*LN(D2))</f>
        <v>1.3742506536894648</v>
      </c>
    </row>
    <row r="3" spans="1:18" x14ac:dyDescent="0.35">
      <c r="A3" s="22" t="s">
        <v>0</v>
      </c>
      <c r="B3" s="22" t="s">
        <v>12</v>
      </c>
      <c r="D3" s="23">
        <f>'Forshammar-uvit (2)'!D2</f>
        <v>0.95470329941597765</v>
      </c>
      <c r="F3">
        <f>IF(C2="Si",J3,(IF(C3="Al",N3,R3)))</f>
        <v>1.6420319658569154</v>
      </c>
      <c r="H3" s="1">
        <v>0.38900000000000001</v>
      </c>
      <c r="I3" s="1">
        <v>1.6240000000000001</v>
      </c>
      <c r="J3" s="2">
        <f t="shared" ref="J3:J25" si="0">I3-(H3*LN(D3))</f>
        <v>1.6420319658569154</v>
      </c>
      <c r="L3" s="2">
        <v>0.39</v>
      </c>
      <c r="M3" s="2">
        <v>1.6339999999999999</v>
      </c>
      <c r="N3" s="2">
        <f t="shared" ref="N3:N25" si="1">M3-(L3*LN(D3))</f>
        <v>1.6520783205249276</v>
      </c>
      <c r="P3" s="1">
        <v>0.35699999999999998</v>
      </c>
      <c r="Q3" s="1">
        <v>1.3720000000000001</v>
      </c>
      <c r="R3" s="2">
        <f t="shared" ref="R3:R25" si="2">Q3-(P3*LN(D3))</f>
        <v>1.388548616480511</v>
      </c>
    </row>
    <row r="4" spans="1:18" x14ac:dyDescent="0.35">
      <c r="A4" s="22" t="s">
        <v>0</v>
      </c>
      <c r="B4" s="22" t="s">
        <v>13</v>
      </c>
      <c r="D4" s="23">
        <f>'Forshammar-uvit (2)'!D3</f>
        <v>1.0459916814346699</v>
      </c>
      <c r="F4">
        <f>IF(C2="Si",J4,(IF(C4="Al",N4,R4)))</f>
        <v>1.6065084543928752</v>
      </c>
      <c r="H4" s="1">
        <v>0.38900000000000001</v>
      </c>
      <c r="I4" s="1">
        <v>1.6240000000000001</v>
      </c>
      <c r="J4" s="2">
        <f t="shared" si="0"/>
        <v>1.6065084543928752</v>
      </c>
      <c r="L4" s="2">
        <v>0.39</v>
      </c>
      <c r="M4" s="2">
        <v>1.6339999999999999</v>
      </c>
      <c r="N4" s="2">
        <f t="shared" si="1"/>
        <v>1.6164634889800031</v>
      </c>
      <c r="P4" s="1">
        <v>0.35699999999999998</v>
      </c>
      <c r="Q4" s="1">
        <v>1.3720000000000001</v>
      </c>
      <c r="R4" s="2">
        <f t="shared" si="2"/>
        <v>1.3559473476047723</v>
      </c>
    </row>
    <row r="5" spans="1:18" x14ac:dyDescent="0.35">
      <c r="A5" s="22" t="s">
        <v>0</v>
      </c>
      <c r="B5" s="22" t="s">
        <v>14</v>
      </c>
      <c r="D5" s="23">
        <f>'Forshammar-uvit (2)'!D4</f>
        <v>1.0457455511595801</v>
      </c>
      <c r="F5">
        <f>IF(C2="Si",J5,(IF(C5="Al",N5,R5)))</f>
        <v>1.6066</v>
      </c>
      <c r="H5" s="1">
        <v>0.38900000000000001</v>
      </c>
      <c r="I5" s="1">
        <v>1.6240000000000001</v>
      </c>
      <c r="J5" s="2">
        <f t="shared" si="0"/>
        <v>1.6066</v>
      </c>
      <c r="L5" s="2">
        <v>0.39</v>
      </c>
      <c r="M5" s="2">
        <v>1.6339999999999999</v>
      </c>
      <c r="N5" s="2">
        <f t="shared" si="1"/>
        <v>1.6165552699228789</v>
      </c>
      <c r="P5" s="1">
        <v>0.35699999999999998</v>
      </c>
      <c r="Q5" s="1">
        <v>1.3720000000000001</v>
      </c>
      <c r="R5" s="2">
        <f t="shared" si="2"/>
        <v>1.3560313624678664</v>
      </c>
    </row>
    <row r="6" spans="1:18" x14ac:dyDescent="0.35">
      <c r="A6" s="22" t="s">
        <v>1</v>
      </c>
      <c r="B6" s="22" t="s">
        <v>11</v>
      </c>
      <c r="C6" t="str">
        <f>'Forshammar-uvit (2)'!C5</f>
        <v>Si</v>
      </c>
      <c r="D6" s="23">
        <f>'Forshammar-uvit (2)'!D5</f>
        <v>0.99371547866099941</v>
      </c>
      <c r="F6">
        <f>IF(C$6="Si",J6,(IF(C6="Al",N6,R6)))</f>
        <v>1.6264523929557473</v>
      </c>
      <c r="H6" s="1">
        <v>0.38900000000000001</v>
      </c>
      <c r="I6" s="1">
        <v>1.6240000000000001</v>
      </c>
      <c r="J6" s="2">
        <f t="shared" si="0"/>
        <v>1.6264523929557473</v>
      </c>
      <c r="L6" s="2">
        <v>0.39</v>
      </c>
      <c r="M6" s="2">
        <v>1.6339999999999999</v>
      </c>
      <c r="N6" s="2">
        <f t="shared" si="1"/>
        <v>1.6364586973078186</v>
      </c>
      <c r="P6" s="1">
        <v>0.35699999999999998</v>
      </c>
      <c r="Q6" s="1">
        <v>1.3720000000000001</v>
      </c>
      <c r="R6" s="2">
        <f t="shared" si="2"/>
        <v>1.3742506536894648</v>
      </c>
    </row>
    <row r="7" spans="1:18" x14ac:dyDescent="0.35">
      <c r="A7" s="22" t="s">
        <v>1</v>
      </c>
      <c r="B7" s="22" t="s">
        <v>12</v>
      </c>
      <c r="D7" s="23">
        <f>'Forshammar-uvit (2)'!D6</f>
        <v>0.95470329941597765</v>
      </c>
      <c r="F7">
        <f>IF(C$6="Si",J7,(IF(C7="Al",N7,R7)))</f>
        <v>1.6420319658569154</v>
      </c>
      <c r="H7" s="1">
        <v>0.38900000000000001</v>
      </c>
      <c r="I7" s="1">
        <v>1.6240000000000001</v>
      </c>
      <c r="J7" s="2">
        <f t="shared" si="0"/>
        <v>1.6420319658569154</v>
      </c>
      <c r="L7" s="2">
        <v>0.39</v>
      </c>
      <c r="M7" s="2">
        <v>1.6339999999999999</v>
      </c>
      <c r="N7" s="2">
        <f t="shared" si="1"/>
        <v>1.6520783205249276</v>
      </c>
      <c r="P7" s="1">
        <v>0.35699999999999998</v>
      </c>
      <c r="Q7" s="1">
        <v>1.3720000000000001</v>
      </c>
      <c r="R7" s="2">
        <f t="shared" si="2"/>
        <v>1.388548616480511</v>
      </c>
    </row>
    <row r="8" spans="1:18" x14ac:dyDescent="0.35">
      <c r="A8" s="22" t="s">
        <v>1</v>
      </c>
      <c r="B8" s="22" t="s">
        <v>13</v>
      </c>
      <c r="D8" s="23">
        <f>'Forshammar-uvit (2)'!D7</f>
        <v>1.0459916814346699</v>
      </c>
      <c r="F8">
        <f>IF(C$6="Si",J8,(IF(C8="Al",N8,R8)))</f>
        <v>1.6065084543928752</v>
      </c>
      <c r="H8" s="1">
        <v>0.38900000000000001</v>
      </c>
      <c r="I8" s="1">
        <v>1.6240000000000001</v>
      </c>
      <c r="J8" s="2">
        <f t="shared" si="0"/>
        <v>1.6065084543928752</v>
      </c>
      <c r="L8" s="2">
        <v>0.39</v>
      </c>
      <c r="M8" s="2">
        <v>1.6339999999999999</v>
      </c>
      <c r="N8" s="2">
        <f t="shared" si="1"/>
        <v>1.6164634889800031</v>
      </c>
      <c r="P8" s="1">
        <v>0.35699999999999998</v>
      </c>
      <c r="Q8" s="1">
        <v>1.3720000000000001</v>
      </c>
      <c r="R8" s="2">
        <f t="shared" si="2"/>
        <v>1.3559473476047723</v>
      </c>
    </row>
    <row r="9" spans="1:18" x14ac:dyDescent="0.35">
      <c r="A9" s="22" t="s">
        <v>1</v>
      </c>
      <c r="B9" s="22" t="s">
        <v>14</v>
      </c>
      <c r="D9" s="23">
        <f>'Forshammar-uvit (2)'!D8</f>
        <v>1.0457455511595801</v>
      </c>
      <c r="F9">
        <f>IF(C$6="Si",J9,(IF(C9="Al",N9,R9)))</f>
        <v>1.6066</v>
      </c>
      <c r="H9" s="1">
        <v>0.38900000000000001</v>
      </c>
      <c r="I9" s="1">
        <v>1.6240000000000001</v>
      </c>
      <c r="J9" s="2">
        <f t="shared" si="0"/>
        <v>1.6066</v>
      </c>
      <c r="L9" s="2">
        <v>0.39</v>
      </c>
      <c r="M9" s="2">
        <v>1.6339999999999999</v>
      </c>
      <c r="N9" s="2">
        <f t="shared" si="1"/>
        <v>1.6165552699228789</v>
      </c>
      <c r="P9" s="1">
        <v>0.35699999999999998</v>
      </c>
      <c r="Q9" s="1">
        <v>1.3720000000000001</v>
      </c>
      <c r="R9" s="2">
        <f t="shared" si="2"/>
        <v>1.3560313624678664</v>
      </c>
    </row>
    <row r="10" spans="1:18" x14ac:dyDescent="0.35">
      <c r="A10" s="22" t="s">
        <v>2</v>
      </c>
      <c r="B10" s="22" t="s">
        <v>11</v>
      </c>
      <c r="C10" t="str">
        <f>'Forshammar-uvit (2)'!C9</f>
        <v>Si</v>
      </c>
      <c r="D10" s="23">
        <f>'Forshammar-uvit (2)'!D9</f>
        <v>0.99371547866099941</v>
      </c>
      <c r="F10">
        <f>IF(C$10="Si",J10,(IF(C10="Al",N10,R10)))</f>
        <v>1.6264523929557473</v>
      </c>
      <c r="H10" s="1">
        <v>0.38900000000000001</v>
      </c>
      <c r="I10" s="1">
        <v>1.6240000000000001</v>
      </c>
      <c r="J10" s="2">
        <f t="shared" si="0"/>
        <v>1.6264523929557473</v>
      </c>
      <c r="L10" s="2">
        <v>0.39</v>
      </c>
      <c r="M10" s="2">
        <v>1.6339999999999999</v>
      </c>
      <c r="N10" s="2">
        <f t="shared" si="1"/>
        <v>1.6364586973078186</v>
      </c>
      <c r="P10" s="1">
        <v>0.35699999999999998</v>
      </c>
      <c r="Q10" s="1">
        <v>1.3720000000000001</v>
      </c>
      <c r="R10" s="2">
        <f t="shared" si="2"/>
        <v>1.3742506536894648</v>
      </c>
    </row>
    <row r="11" spans="1:18" x14ac:dyDescent="0.35">
      <c r="A11" s="22" t="s">
        <v>2</v>
      </c>
      <c r="B11" s="22" t="s">
        <v>12</v>
      </c>
      <c r="D11" s="23">
        <f>'Forshammar-uvit (2)'!D10</f>
        <v>0.95470329941597765</v>
      </c>
      <c r="F11">
        <f>IF(C$10="Si",J11,(IF(C11="Al",N11,R11)))</f>
        <v>1.6420319658569154</v>
      </c>
      <c r="H11" s="1">
        <v>0.38900000000000001</v>
      </c>
      <c r="I11" s="1">
        <v>1.6240000000000001</v>
      </c>
      <c r="J11" s="2">
        <f t="shared" si="0"/>
        <v>1.6420319658569154</v>
      </c>
      <c r="L11" s="2">
        <v>0.39</v>
      </c>
      <c r="M11" s="2">
        <v>1.6339999999999999</v>
      </c>
      <c r="N11" s="2">
        <f t="shared" si="1"/>
        <v>1.6520783205249276</v>
      </c>
      <c r="P11" s="1">
        <v>0.35699999999999998</v>
      </c>
      <c r="Q11" s="1">
        <v>1.3720000000000001</v>
      </c>
      <c r="R11" s="2">
        <f t="shared" si="2"/>
        <v>1.388548616480511</v>
      </c>
    </row>
    <row r="12" spans="1:18" x14ac:dyDescent="0.35">
      <c r="A12" s="22" t="s">
        <v>2</v>
      </c>
      <c r="B12" s="22" t="s">
        <v>13</v>
      </c>
      <c r="D12" s="23">
        <f>'Forshammar-uvit (2)'!D11</f>
        <v>1.0459916814346699</v>
      </c>
      <c r="F12">
        <f>IF(C$10="Si",J12,(IF(C12="Al",N12,R12)))</f>
        <v>1.6065084543928752</v>
      </c>
      <c r="H12" s="1">
        <v>0.38900000000000001</v>
      </c>
      <c r="I12" s="1">
        <v>1.6240000000000001</v>
      </c>
      <c r="J12" s="2">
        <f t="shared" si="0"/>
        <v>1.6065084543928752</v>
      </c>
      <c r="L12" s="2">
        <v>0.39</v>
      </c>
      <c r="M12" s="2">
        <v>1.6339999999999999</v>
      </c>
      <c r="N12" s="2">
        <f t="shared" si="1"/>
        <v>1.6164634889800031</v>
      </c>
      <c r="P12" s="1">
        <v>0.35699999999999998</v>
      </c>
      <c r="Q12" s="1">
        <v>1.3720000000000001</v>
      </c>
      <c r="R12" s="2">
        <f t="shared" si="2"/>
        <v>1.3559473476047723</v>
      </c>
    </row>
    <row r="13" spans="1:18" x14ac:dyDescent="0.35">
      <c r="A13" s="22" t="s">
        <v>2</v>
      </c>
      <c r="B13" s="22" t="s">
        <v>14</v>
      </c>
      <c r="D13" s="23">
        <f>'Forshammar-uvit (2)'!D12</f>
        <v>1.0457455511595801</v>
      </c>
      <c r="F13">
        <f>IF(C$10="Si",J13,(IF(C13="Al",N13,R13)))</f>
        <v>1.6066</v>
      </c>
      <c r="H13" s="1">
        <v>0.38900000000000001</v>
      </c>
      <c r="I13" s="1">
        <v>1.6240000000000001</v>
      </c>
      <c r="J13" s="2">
        <f t="shared" si="0"/>
        <v>1.6066</v>
      </c>
      <c r="L13" s="2">
        <v>0.39</v>
      </c>
      <c r="M13" s="2">
        <v>1.6339999999999999</v>
      </c>
      <c r="N13" s="2">
        <f t="shared" si="1"/>
        <v>1.6165552699228789</v>
      </c>
      <c r="P13" s="1">
        <v>0.35699999999999998</v>
      </c>
      <c r="Q13" s="1">
        <v>1.3720000000000001</v>
      </c>
      <c r="R13" s="2">
        <f t="shared" si="2"/>
        <v>1.3560313624678664</v>
      </c>
    </row>
    <row r="14" spans="1:18" x14ac:dyDescent="0.35">
      <c r="A14" s="22" t="s">
        <v>3</v>
      </c>
      <c r="B14" s="22" t="s">
        <v>11</v>
      </c>
      <c r="C14" t="str">
        <f>'Forshammar-uvit (2)'!C13</f>
        <v>Si</v>
      </c>
      <c r="D14" s="23">
        <f>'Forshammar-uvit (2)'!D13</f>
        <v>0.99371547866099941</v>
      </c>
      <c r="F14">
        <f>IF(C$14="Si",J14,(IF(C14="Al",N14,R14)))</f>
        <v>1.6264523929557473</v>
      </c>
      <c r="H14" s="1">
        <v>0.38900000000000001</v>
      </c>
      <c r="I14" s="1">
        <v>1.6240000000000001</v>
      </c>
      <c r="J14" s="2">
        <f t="shared" si="0"/>
        <v>1.6264523929557473</v>
      </c>
      <c r="L14" s="2">
        <v>0.39</v>
      </c>
      <c r="M14" s="2">
        <v>1.6339999999999999</v>
      </c>
      <c r="N14" s="2">
        <f t="shared" si="1"/>
        <v>1.6364586973078186</v>
      </c>
      <c r="P14" s="1">
        <v>0.35699999999999998</v>
      </c>
      <c r="Q14" s="1">
        <v>1.3720000000000001</v>
      </c>
      <c r="R14" s="2">
        <f t="shared" si="2"/>
        <v>1.3742506536894648</v>
      </c>
    </row>
    <row r="15" spans="1:18" x14ac:dyDescent="0.35">
      <c r="A15" s="22" t="s">
        <v>3</v>
      </c>
      <c r="B15" s="22" t="s">
        <v>12</v>
      </c>
      <c r="D15" s="23">
        <f>'Forshammar-uvit (2)'!D14</f>
        <v>0.95470329941597765</v>
      </c>
      <c r="F15">
        <f>IF(C$14="Si",J15,(IF(C15="Al",N15,R15)))</f>
        <v>1.6420319658569154</v>
      </c>
      <c r="H15" s="1">
        <v>0.38900000000000001</v>
      </c>
      <c r="I15" s="1">
        <v>1.6240000000000001</v>
      </c>
      <c r="J15" s="2">
        <f t="shared" si="0"/>
        <v>1.6420319658569154</v>
      </c>
      <c r="L15" s="2">
        <v>0.39</v>
      </c>
      <c r="M15" s="2">
        <v>1.6339999999999999</v>
      </c>
      <c r="N15" s="2">
        <f t="shared" si="1"/>
        <v>1.6520783205249276</v>
      </c>
      <c r="P15" s="1">
        <v>0.35699999999999998</v>
      </c>
      <c r="Q15" s="1">
        <v>1.3720000000000001</v>
      </c>
      <c r="R15" s="2">
        <f t="shared" si="2"/>
        <v>1.388548616480511</v>
      </c>
    </row>
    <row r="16" spans="1:18" x14ac:dyDescent="0.35">
      <c r="A16" s="22" t="s">
        <v>3</v>
      </c>
      <c r="B16" s="22" t="s">
        <v>13</v>
      </c>
      <c r="D16" s="23">
        <f>'Forshammar-uvit (2)'!D15</f>
        <v>1.0459916814346699</v>
      </c>
      <c r="F16">
        <f>IF(C$14="Si",J16,(IF(C16="Al",N16,R16)))</f>
        <v>1.6065084543928752</v>
      </c>
      <c r="H16" s="1">
        <v>0.38900000000000001</v>
      </c>
      <c r="I16" s="1">
        <v>1.6240000000000001</v>
      </c>
      <c r="J16" s="2">
        <f t="shared" si="0"/>
        <v>1.6065084543928752</v>
      </c>
      <c r="L16" s="2">
        <v>0.39</v>
      </c>
      <c r="M16" s="2">
        <v>1.6339999999999999</v>
      </c>
      <c r="N16" s="2">
        <f t="shared" si="1"/>
        <v>1.6164634889800031</v>
      </c>
      <c r="P16" s="1">
        <v>0.35699999999999998</v>
      </c>
      <c r="Q16" s="1">
        <v>1.3720000000000001</v>
      </c>
      <c r="R16" s="2">
        <f t="shared" si="2"/>
        <v>1.3559473476047723</v>
      </c>
    </row>
    <row r="17" spans="1:18" x14ac:dyDescent="0.35">
      <c r="A17" s="22" t="s">
        <v>3</v>
      </c>
      <c r="B17" s="22" t="s">
        <v>14</v>
      </c>
      <c r="D17" s="23">
        <f>'Forshammar-uvit (2)'!D16</f>
        <v>1.0457455511595801</v>
      </c>
      <c r="F17">
        <f>IF(C$14="Si",J17,(IF(C17="Al",N17,R17)))</f>
        <v>1.6066</v>
      </c>
      <c r="H17" s="1">
        <v>0.38900000000000001</v>
      </c>
      <c r="I17" s="1">
        <v>1.6240000000000001</v>
      </c>
      <c r="J17" s="2">
        <f t="shared" si="0"/>
        <v>1.6066</v>
      </c>
      <c r="L17" s="2">
        <v>0.39</v>
      </c>
      <c r="M17" s="2">
        <v>1.6339999999999999</v>
      </c>
      <c r="N17" s="2">
        <f t="shared" si="1"/>
        <v>1.6165552699228789</v>
      </c>
      <c r="P17" s="1">
        <v>0.35699999999999998</v>
      </c>
      <c r="Q17" s="1">
        <v>1.3720000000000001</v>
      </c>
      <c r="R17" s="2">
        <f t="shared" si="2"/>
        <v>1.3560313624678664</v>
      </c>
    </row>
    <row r="18" spans="1:18" x14ac:dyDescent="0.35">
      <c r="A18" s="22" t="s">
        <v>4</v>
      </c>
      <c r="B18" s="22" t="s">
        <v>11</v>
      </c>
      <c r="C18" t="str">
        <f>'Forshammar-uvit (2)'!C17</f>
        <v>Si</v>
      </c>
      <c r="D18" s="23">
        <f>'Forshammar-uvit (2)'!D17</f>
        <v>0.99371547866099941</v>
      </c>
      <c r="F18">
        <f>IF(C$18="Si",J18,(IF(C18="Al",N18,R18)))</f>
        <v>1.6264523929557473</v>
      </c>
      <c r="H18" s="1">
        <v>0.38900000000000001</v>
      </c>
      <c r="I18" s="1">
        <v>1.6240000000000001</v>
      </c>
      <c r="J18" s="2">
        <f t="shared" si="0"/>
        <v>1.6264523929557473</v>
      </c>
      <c r="L18" s="2">
        <v>0.39</v>
      </c>
      <c r="M18" s="2">
        <v>1.6339999999999999</v>
      </c>
      <c r="N18" s="2">
        <f t="shared" si="1"/>
        <v>1.6364586973078186</v>
      </c>
      <c r="P18" s="1">
        <v>0.35699999999999998</v>
      </c>
      <c r="Q18" s="1">
        <v>1.3720000000000001</v>
      </c>
      <c r="R18" s="2">
        <f t="shared" si="2"/>
        <v>1.3742506536894648</v>
      </c>
    </row>
    <row r="19" spans="1:18" x14ac:dyDescent="0.35">
      <c r="A19" s="22" t="s">
        <v>4</v>
      </c>
      <c r="B19" s="22" t="s">
        <v>12</v>
      </c>
      <c r="D19" s="23">
        <f>'Forshammar-uvit (2)'!D18</f>
        <v>0.95470329941597765</v>
      </c>
      <c r="F19">
        <f>IF(C$18="Si",J19,(IF(C19="Al",N19,R19)))</f>
        <v>1.6420319658569154</v>
      </c>
      <c r="H19" s="1">
        <v>0.38900000000000001</v>
      </c>
      <c r="I19" s="1">
        <v>1.6240000000000001</v>
      </c>
      <c r="J19" s="2">
        <f t="shared" si="0"/>
        <v>1.6420319658569154</v>
      </c>
      <c r="L19" s="2">
        <v>0.39</v>
      </c>
      <c r="M19" s="2">
        <v>1.6339999999999999</v>
      </c>
      <c r="N19" s="2">
        <f t="shared" si="1"/>
        <v>1.6520783205249276</v>
      </c>
      <c r="P19" s="1">
        <v>0.35699999999999998</v>
      </c>
      <c r="Q19" s="1">
        <v>1.3720000000000001</v>
      </c>
      <c r="R19" s="2">
        <f t="shared" si="2"/>
        <v>1.388548616480511</v>
      </c>
    </row>
    <row r="20" spans="1:18" x14ac:dyDescent="0.35">
      <c r="A20" s="22" t="s">
        <v>4</v>
      </c>
      <c r="B20" s="22" t="s">
        <v>13</v>
      </c>
      <c r="D20" s="23">
        <f>'Forshammar-uvit (2)'!D19</f>
        <v>1.0459916814346699</v>
      </c>
      <c r="F20">
        <f>IF(C$18="Si",J20,(IF(C20="Al",N20,R20)))</f>
        <v>1.6065084543928752</v>
      </c>
      <c r="H20" s="1">
        <v>0.38900000000000001</v>
      </c>
      <c r="I20" s="1">
        <v>1.6240000000000001</v>
      </c>
      <c r="J20" s="2">
        <f t="shared" si="0"/>
        <v>1.6065084543928752</v>
      </c>
      <c r="L20" s="2">
        <v>0.39</v>
      </c>
      <c r="M20" s="2">
        <v>1.6339999999999999</v>
      </c>
      <c r="N20" s="2">
        <f t="shared" si="1"/>
        <v>1.6164634889800031</v>
      </c>
      <c r="P20" s="1">
        <v>0.35699999999999998</v>
      </c>
      <c r="Q20" s="1">
        <v>1.3720000000000001</v>
      </c>
      <c r="R20" s="2">
        <f t="shared" si="2"/>
        <v>1.3559473476047723</v>
      </c>
    </row>
    <row r="21" spans="1:18" x14ac:dyDescent="0.35">
      <c r="A21" s="22" t="s">
        <v>4</v>
      </c>
      <c r="B21" s="22" t="s">
        <v>14</v>
      </c>
      <c r="D21" s="23">
        <f>'Forshammar-uvit (2)'!D20</f>
        <v>1.0457455511595801</v>
      </c>
      <c r="F21">
        <f>IF(C$18="Si",J21,(IF(C21="Al",N21,R21)))</f>
        <v>1.6066</v>
      </c>
      <c r="H21" s="1">
        <v>0.38900000000000001</v>
      </c>
      <c r="I21" s="1">
        <v>1.6240000000000001</v>
      </c>
      <c r="J21" s="2">
        <f t="shared" si="0"/>
        <v>1.6066</v>
      </c>
      <c r="L21" s="2">
        <v>0.39</v>
      </c>
      <c r="M21" s="2">
        <v>1.6339999999999999</v>
      </c>
      <c r="N21" s="2">
        <f t="shared" si="1"/>
        <v>1.6165552699228789</v>
      </c>
      <c r="P21" s="1">
        <v>0.35699999999999998</v>
      </c>
      <c r="Q21" s="1">
        <v>1.3720000000000001</v>
      </c>
      <c r="R21" s="2">
        <f t="shared" si="2"/>
        <v>1.3560313624678664</v>
      </c>
    </row>
    <row r="22" spans="1:18" x14ac:dyDescent="0.35">
      <c r="A22" s="22" t="s">
        <v>5</v>
      </c>
      <c r="B22" s="22" t="s">
        <v>11</v>
      </c>
      <c r="C22" t="str">
        <f>'Forshammar-uvit (2)'!C21</f>
        <v>Si</v>
      </c>
      <c r="D22" s="23">
        <f>'Forshammar-uvit (2)'!D21</f>
        <v>0.99371547866099941</v>
      </c>
      <c r="F22">
        <f>IF(C$22="Si",J22,(IF(C22="Al",N22,R22)))</f>
        <v>1.6264523929557473</v>
      </c>
      <c r="H22" s="1">
        <v>0.38900000000000001</v>
      </c>
      <c r="I22" s="1">
        <v>1.6240000000000001</v>
      </c>
      <c r="J22" s="2">
        <f t="shared" si="0"/>
        <v>1.6264523929557473</v>
      </c>
      <c r="L22" s="2">
        <v>0.39</v>
      </c>
      <c r="M22" s="2">
        <v>1.6339999999999999</v>
      </c>
      <c r="N22" s="2">
        <f t="shared" si="1"/>
        <v>1.6364586973078186</v>
      </c>
      <c r="P22" s="1">
        <v>0.35699999999999998</v>
      </c>
      <c r="Q22" s="1">
        <v>1.3720000000000001</v>
      </c>
      <c r="R22" s="2">
        <f t="shared" si="2"/>
        <v>1.3742506536894648</v>
      </c>
    </row>
    <row r="23" spans="1:18" x14ac:dyDescent="0.35">
      <c r="A23" s="22" t="s">
        <v>5</v>
      </c>
      <c r="B23" s="22" t="s">
        <v>12</v>
      </c>
      <c r="D23" s="23">
        <f>'Forshammar-uvit (2)'!D22</f>
        <v>0.95470329941597765</v>
      </c>
      <c r="F23">
        <f>IF(C$22="Si",J23,(IF(C23="Al",N23,R23)))</f>
        <v>1.6420319658569154</v>
      </c>
      <c r="H23" s="1">
        <v>0.38900000000000001</v>
      </c>
      <c r="I23" s="1">
        <v>1.6240000000000001</v>
      </c>
      <c r="J23" s="2">
        <f t="shared" si="0"/>
        <v>1.6420319658569154</v>
      </c>
      <c r="L23" s="2">
        <v>0.39</v>
      </c>
      <c r="M23" s="2">
        <v>1.6339999999999999</v>
      </c>
      <c r="N23" s="2">
        <f t="shared" si="1"/>
        <v>1.6520783205249276</v>
      </c>
      <c r="P23" s="1">
        <v>0.35699999999999998</v>
      </c>
      <c r="Q23" s="1">
        <v>1.3720000000000001</v>
      </c>
      <c r="R23" s="2">
        <f t="shared" si="2"/>
        <v>1.388548616480511</v>
      </c>
    </row>
    <row r="24" spans="1:18" x14ac:dyDescent="0.35">
      <c r="A24" s="22" t="s">
        <v>5</v>
      </c>
      <c r="B24" s="22" t="s">
        <v>13</v>
      </c>
      <c r="D24" s="23">
        <f>'Forshammar-uvit (2)'!D23</f>
        <v>1.0459916814346699</v>
      </c>
      <c r="F24">
        <f>IF(C$22="Si",J24,(IF(C24="Al",N24,R24)))</f>
        <v>1.6065084543928752</v>
      </c>
      <c r="H24" s="1">
        <v>0.38900000000000001</v>
      </c>
      <c r="I24" s="1">
        <v>1.6240000000000001</v>
      </c>
      <c r="J24" s="2">
        <f t="shared" si="0"/>
        <v>1.6065084543928752</v>
      </c>
      <c r="L24" s="2">
        <v>0.39</v>
      </c>
      <c r="M24" s="2">
        <v>1.6339999999999999</v>
      </c>
      <c r="N24" s="2">
        <f t="shared" si="1"/>
        <v>1.6164634889800031</v>
      </c>
      <c r="P24" s="1">
        <v>0.35699999999999998</v>
      </c>
      <c r="Q24" s="1">
        <v>1.3720000000000001</v>
      </c>
      <c r="R24" s="2">
        <f t="shared" si="2"/>
        <v>1.3559473476047723</v>
      </c>
    </row>
    <row r="25" spans="1:18" x14ac:dyDescent="0.35">
      <c r="A25" s="22" t="s">
        <v>5</v>
      </c>
      <c r="B25" s="22" t="s">
        <v>14</v>
      </c>
      <c r="D25" s="23">
        <f>'Forshammar-uvit (2)'!D24</f>
        <v>1.0457455511595801</v>
      </c>
      <c r="F25">
        <f>IF(C$22="Si",J25,(IF(C25="Al",N25,R25)))</f>
        <v>1.6066</v>
      </c>
      <c r="H25" s="1">
        <v>0.38900000000000001</v>
      </c>
      <c r="I25" s="1">
        <v>1.6240000000000001</v>
      </c>
      <c r="J25" s="2">
        <f t="shared" si="0"/>
        <v>1.6066</v>
      </c>
      <c r="L25" s="2">
        <v>0.39</v>
      </c>
      <c r="M25" s="2">
        <v>1.6339999999999999</v>
      </c>
      <c r="N25" s="2">
        <f t="shared" si="1"/>
        <v>1.6165552699228789</v>
      </c>
      <c r="P25" s="1">
        <v>0.35699999999999998</v>
      </c>
      <c r="Q25" s="1">
        <v>1.3720000000000001</v>
      </c>
      <c r="R25" s="2">
        <f t="shared" si="2"/>
        <v>1.3560313624678664</v>
      </c>
    </row>
    <row r="26" spans="1:18" x14ac:dyDescent="0.35">
      <c r="A26" s="22"/>
      <c r="B26" s="22"/>
      <c r="D26" s="23"/>
      <c r="J26" t="s">
        <v>44</v>
      </c>
    </row>
    <row r="27" spans="1:18" x14ac:dyDescent="0.35">
      <c r="A27" s="1" t="s">
        <v>30</v>
      </c>
      <c r="B27" s="1" t="s">
        <v>10</v>
      </c>
      <c r="C27" t="str">
        <f>'Forshammar-uvit (2)'!C25</f>
        <v>B</v>
      </c>
      <c r="D27" s="23">
        <f>'Forshammar-uvit (2)'!D25</f>
        <v>1.0199487502095992</v>
      </c>
      <c r="F27">
        <f>J27</f>
        <v>1.3649483999325513</v>
      </c>
      <c r="H27" s="1">
        <v>0.35699999999999998</v>
      </c>
      <c r="I27" s="1">
        <v>1.3720000000000001</v>
      </c>
      <c r="J27" s="2">
        <f>I27-(H27*LN(D27))</f>
        <v>1.3649483999325513</v>
      </c>
    </row>
    <row r="28" spans="1:18" x14ac:dyDescent="0.35">
      <c r="A28" s="1" t="s">
        <v>30</v>
      </c>
      <c r="B28" s="1" t="s">
        <v>31</v>
      </c>
      <c r="D28" s="23">
        <f>'Forshammar-uvit (2)'!D26</f>
        <v>0.97866231206463161</v>
      </c>
      <c r="F28">
        <f t="shared" ref="F28:F44" si="3">J28</f>
        <v>1.3796999999999999</v>
      </c>
      <c r="H28" s="1">
        <v>0.35699999999999998</v>
      </c>
      <c r="I28" s="1">
        <v>1.3720000000000001</v>
      </c>
      <c r="J28" s="2">
        <f t="shared" ref="J28:J44" si="4">I28-(H28*LN(D28))</f>
        <v>1.3796999999999999</v>
      </c>
    </row>
    <row r="29" spans="1:18" x14ac:dyDescent="0.35">
      <c r="A29" s="1" t="s">
        <v>30</v>
      </c>
      <c r="B29" s="1" t="s">
        <v>31</v>
      </c>
      <c r="D29" s="23">
        <f>'Forshammar-uvit (2)'!D27</f>
        <v>0.97866231206463161</v>
      </c>
      <c r="F29">
        <f t="shared" si="3"/>
        <v>1.3796999999999999</v>
      </c>
      <c r="H29" s="1">
        <v>0.35699999999999998</v>
      </c>
      <c r="I29" s="1">
        <v>1.3720000000000001</v>
      </c>
      <c r="J29" s="2">
        <f t="shared" si="4"/>
        <v>1.3796999999999999</v>
      </c>
    </row>
    <row r="30" spans="1:18" x14ac:dyDescent="0.35">
      <c r="A30" s="1" t="s">
        <v>47</v>
      </c>
      <c r="B30" s="1" t="s">
        <v>10</v>
      </c>
      <c r="C30" t="str">
        <f>'Forshammar-uvit (2)'!C28</f>
        <v>B</v>
      </c>
      <c r="D30" s="23">
        <f>'Forshammar-uvit (2)'!D28</f>
        <v>1.0199487502095992</v>
      </c>
      <c r="F30">
        <f t="shared" si="3"/>
        <v>1.3649483999325513</v>
      </c>
      <c r="H30" s="1">
        <v>0.35699999999999998</v>
      </c>
      <c r="I30" s="1">
        <v>1.3720000000000001</v>
      </c>
      <c r="J30" s="2">
        <f t="shared" si="4"/>
        <v>1.3649483999325513</v>
      </c>
    </row>
    <row r="31" spans="1:18" x14ac:dyDescent="0.35">
      <c r="A31" s="1" t="s">
        <v>47</v>
      </c>
      <c r="B31" s="1" t="s">
        <v>31</v>
      </c>
      <c r="D31" s="23">
        <f>'Forshammar-uvit (2)'!D29</f>
        <v>0.97866231206463161</v>
      </c>
      <c r="F31">
        <f t="shared" si="3"/>
        <v>1.3796999999999999</v>
      </c>
      <c r="H31" s="1">
        <v>0.35699999999999998</v>
      </c>
      <c r="I31" s="1">
        <v>1.3720000000000001</v>
      </c>
      <c r="J31" s="2">
        <f t="shared" si="4"/>
        <v>1.3796999999999999</v>
      </c>
    </row>
    <row r="32" spans="1:18" x14ac:dyDescent="0.35">
      <c r="A32" s="1" t="s">
        <v>47</v>
      </c>
      <c r="B32" s="1" t="s">
        <v>31</v>
      </c>
      <c r="D32" s="23">
        <f>'Forshammar-uvit (2)'!D30</f>
        <v>0.97866231206463161</v>
      </c>
      <c r="F32">
        <f t="shared" si="3"/>
        <v>1.3796999999999999</v>
      </c>
      <c r="H32" s="1">
        <v>0.35699999999999998</v>
      </c>
      <c r="I32" s="1">
        <v>1.3720000000000001</v>
      </c>
      <c r="J32" s="2">
        <f t="shared" si="4"/>
        <v>1.3796999999999999</v>
      </c>
    </row>
    <row r="33" spans="1:14" x14ac:dyDescent="0.35">
      <c r="A33" s="1" t="s">
        <v>52</v>
      </c>
      <c r="B33" s="1" t="s">
        <v>10</v>
      </c>
      <c r="C33" t="str">
        <f>'Forshammar-uvit (2)'!C31</f>
        <v>B</v>
      </c>
      <c r="D33" s="23">
        <f>'Forshammar-uvit (2)'!D31</f>
        <v>1.0199487502095992</v>
      </c>
      <c r="F33">
        <f t="shared" si="3"/>
        <v>1.3649483999325513</v>
      </c>
      <c r="H33" s="1">
        <v>0.35699999999999998</v>
      </c>
      <c r="I33" s="1">
        <v>1.3720000000000001</v>
      </c>
      <c r="J33" s="2">
        <f t="shared" si="4"/>
        <v>1.3649483999325513</v>
      </c>
    </row>
    <row r="34" spans="1:14" x14ac:dyDescent="0.35">
      <c r="A34" s="1" t="s">
        <v>52</v>
      </c>
      <c r="B34" s="1" t="s">
        <v>31</v>
      </c>
      <c r="D34" s="23">
        <f>'Forshammar-uvit (2)'!D32</f>
        <v>0.97866231206463161</v>
      </c>
      <c r="F34">
        <f t="shared" si="3"/>
        <v>1.3796999999999999</v>
      </c>
      <c r="H34" s="1">
        <v>0.35699999999999998</v>
      </c>
      <c r="I34" s="1">
        <v>1.3720000000000001</v>
      </c>
      <c r="J34" s="2">
        <f t="shared" si="4"/>
        <v>1.3796999999999999</v>
      </c>
    </row>
    <row r="35" spans="1:14" x14ac:dyDescent="0.35">
      <c r="A35" s="1" t="s">
        <v>52</v>
      </c>
      <c r="B35" s="1" t="s">
        <v>31</v>
      </c>
      <c r="D35" s="23">
        <f>'Forshammar-uvit (2)'!D33</f>
        <v>0.97866231206463161</v>
      </c>
      <c r="F35">
        <f t="shared" si="3"/>
        <v>1.3796999999999999</v>
      </c>
      <c r="H35" s="1">
        <v>0.35699999999999998</v>
      </c>
      <c r="I35" s="1">
        <v>1.3720000000000001</v>
      </c>
      <c r="J35" s="2">
        <f t="shared" si="4"/>
        <v>1.3796999999999999</v>
      </c>
    </row>
    <row r="36" spans="1:14" x14ac:dyDescent="0.35">
      <c r="A36" s="1" t="s">
        <v>74</v>
      </c>
      <c r="B36" s="1" t="s">
        <v>10</v>
      </c>
      <c r="C36" t="str">
        <f>'Forshammar-uvit (2)'!C34</f>
        <v>B</v>
      </c>
      <c r="D36" s="23">
        <f>'Forshammar-uvit (2)'!D34</f>
        <v>1.0199487502095992</v>
      </c>
      <c r="F36">
        <f t="shared" si="3"/>
        <v>1.3649483999325513</v>
      </c>
      <c r="H36" s="1">
        <v>0.35699999999999998</v>
      </c>
      <c r="I36" s="1">
        <v>1.3720000000000001</v>
      </c>
      <c r="J36" s="2">
        <f t="shared" si="4"/>
        <v>1.3649483999325513</v>
      </c>
    </row>
    <row r="37" spans="1:14" x14ac:dyDescent="0.35">
      <c r="A37" s="1" t="s">
        <v>74</v>
      </c>
      <c r="B37" s="1" t="s">
        <v>31</v>
      </c>
      <c r="D37" s="23">
        <f>'Forshammar-uvit (2)'!D35</f>
        <v>0.97866231206463161</v>
      </c>
      <c r="F37">
        <f t="shared" si="3"/>
        <v>1.3796999999999999</v>
      </c>
      <c r="H37" s="1">
        <v>0.35699999999999998</v>
      </c>
      <c r="I37" s="1">
        <v>1.3720000000000001</v>
      </c>
      <c r="J37" s="2">
        <f t="shared" si="4"/>
        <v>1.3796999999999999</v>
      </c>
    </row>
    <row r="38" spans="1:14" x14ac:dyDescent="0.35">
      <c r="A38" s="1" t="s">
        <v>74</v>
      </c>
      <c r="B38" s="1" t="s">
        <v>31</v>
      </c>
      <c r="D38" s="23">
        <f>'Forshammar-uvit (2)'!D36</f>
        <v>0.97866231206463161</v>
      </c>
      <c r="F38">
        <f t="shared" si="3"/>
        <v>1.3796999999999999</v>
      </c>
      <c r="H38" s="1">
        <v>0.35699999999999998</v>
      </c>
      <c r="I38" s="1">
        <v>1.3720000000000001</v>
      </c>
      <c r="J38" s="2">
        <f t="shared" si="4"/>
        <v>1.3796999999999999</v>
      </c>
    </row>
    <row r="39" spans="1:14" x14ac:dyDescent="0.35">
      <c r="A39" s="1" t="s">
        <v>75</v>
      </c>
      <c r="B39" s="1" t="s">
        <v>10</v>
      </c>
      <c r="C39" t="str">
        <f>'Forshammar-uvit (2)'!C37</f>
        <v>B</v>
      </c>
      <c r="D39" s="23">
        <f>'Forshammar-uvit (2)'!D37</f>
        <v>1.0199487502095992</v>
      </c>
      <c r="F39">
        <f t="shared" si="3"/>
        <v>1.3649483999325513</v>
      </c>
      <c r="H39" s="1">
        <v>0.35699999999999998</v>
      </c>
      <c r="I39" s="1">
        <v>1.3720000000000001</v>
      </c>
      <c r="J39" s="2">
        <f t="shared" si="4"/>
        <v>1.3649483999325513</v>
      </c>
    </row>
    <row r="40" spans="1:14" x14ac:dyDescent="0.35">
      <c r="A40" s="1" t="s">
        <v>75</v>
      </c>
      <c r="B40" s="1" t="s">
        <v>31</v>
      </c>
      <c r="D40" s="23">
        <f>'Forshammar-uvit (2)'!D38</f>
        <v>0.97866231206463161</v>
      </c>
      <c r="F40">
        <f t="shared" si="3"/>
        <v>1.3796999999999999</v>
      </c>
      <c r="H40" s="1">
        <v>0.35699999999999998</v>
      </c>
      <c r="I40" s="1">
        <v>1.3720000000000001</v>
      </c>
      <c r="J40" s="2">
        <f t="shared" si="4"/>
        <v>1.3796999999999999</v>
      </c>
    </row>
    <row r="41" spans="1:14" x14ac:dyDescent="0.35">
      <c r="A41" s="1" t="s">
        <v>75</v>
      </c>
      <c r="B41" s="1" t="s">
        <v>31</v>
      </c>
      <c r="D41" s="23">
        <f>'Forshammar-uvit (2)'!D39</f>
        <v>0.97866231206463161</v>
      </c>
      <c r="F41">
        <f t="shared" si="3"/>
        <v>1.3796999999999999</v>
      </c>
      <c r="H41" s="1">
        <v>0.35699999999999998</v>
      </c>
      <c r="I41" s="1">
        <v>1.3720000000000001</v>
      </c>
      <c r="J41" s="2">
        <f t="shared" si="4"/>
        <v>1.3796999999999999</v>
      </c>
    </row>
    <row r="42" spans="1:14" x14ac:dyDescent="0.35">
      <c r="A42" s="1" t="s">
        <v>76</v>
      </c>
      <c r="B42" s="1" t="s">
        <v>10</v>
      </c>
      <c r="C42" t="str">
        <f>'Forshammar-uvit (2)'!C40</f>
        <v>B</v>
      </c>
      <c r="D42" s="23">
        <f>'Forshammar-uvit (2)'!D40</f>
        <v>1.0199487502095992</v>
      </c>
      <c r="F42">
        <f t="shared" si="3"/>
        <v>1.3649483999325513</v>
      </c>
      <c r="H42" s="1">
        <v>0.35699999999999998</v>
      </c>
      <c r="I42" s="1">
        <v>1.3720000000000001</v>
      </c>
      <c r="J42" s="2">
        <f t="shared" si="4"/>
        <v>1.3649483999325513</v>
      </c>
    </row>
    <row r="43" spans="1:14" x14ac:dyDescent="0.35">
      <c r="A43" s="1" t="s">
        <v>76</v>
      </c>
      <c r="B43" s="1" t="s">
        <v>31</v>
      </c>
      <c r="D43" s="23">
        <f>'Forshammar-uvit (2)'!D41</f>
        <v>0.97866231206463161</v>
      </c>
      <c r="F43">
        <f t="shared" si="3"/>
        <v>1.3796999999999999</v>
      </c>
      <c r="H43" s="1">
        <v>0.35699999999999998</v>
      </c>
      <c r="I43" s="1">
        <v>1.3720000000000001</v>
      </c>
      <c r="J43" s="2">
        <f t="shared" si="4"/>
        <v>1.3796999999999999</v>
      </c>
    </row>
    <row r="44" spans="1:14" x14ac:dyDescent="0.35">
      <c r="A44" s="1" t="s">
        <v>76</v>
      </c>
      <c r="B44" s="1" t="s">
        <v>31</v>
      </c>
      <c r="D44" s="23">
        <f>'Forshammar-uvit (2)'!D42</f>
        <v>0.97866231206463161</v>
      </c>
      <c r="F44">
        <f t="shared" si="3"/>
        <v>1.3796999999999999</v>
      </c>
      <c r="H44" s="1">
        <v>0.35699999999999998</v>
      </c>
      <c r="I44" s="1">
        <v>1.3720000000000001</v>
      </c>
      <c r="J44" s="2">
        <f t="shared" si="4"/>
        <v>1.3796999999999999</v>
      </c>
    </row>
    <row r="45" spans="1:14" x14ac:dyDescent="0.35">
      <c r="A45" s="1"/>
      <c r="B45" s="1"/>
      <c r="D45" s="23"/>
      <c r="J45" t="s">
        <v>27</v>
      </c>
      <c r="N45" t="s">
        <v>28</v>
      </c>
    </row>
    <row r="46" spans="1:14" x14ac:dyDescent="0.35">
      <c r="A46" s="25" t="s">
        <v>53</v>
      </c>
      <c r="B46" s="25" t="s">
        <v>16</v>
      </c>
      <c r="C46" t="str">
        <f>'Forshammar-uvit (2)'!C43</f>
        <v>Al</v>
      </c>
      <c r="D46" s="23">
        <f>'Forshammar-uvit (2)'!D43</f>
        <v>0.42821748477161148</v>
      </c>
      <c r="F46">
        <f>IF(C$46="Al",J46,N46)</f>
        <v>1.9647683874836961</v>
      </c>
      <c r="H46" s="2">
        <v>0.39</v>
      </c>
      <c r="I46" s="2">
        <v>1.6339999999999999</v>
      </c>
      <c r="J46" s="2">
        <f>I46-(H46*LN(D46))</f>
        <v>1.9647683874836961</v>
      </c>
      <c r="L46">
        <v>0.443</v>
      </c>
      <c r="M46">
        <v>1.6080000000000001</v>
      </c>
      <c r="N46" s="2">
        <f>M46-(L46*LN(D46))</f>
        <v>1.98371896321866</v>
      </c>
    </row>
    <row r="47" spans="1:14" x14ac:dyDescent="0.35">
      <c r="A47" s="25" t="s">
        <v>53</v>
      </c>
      <c r="B47" s="25" t="s">
        <v>13</v>
      </c>
      <c r="D47" s="23">
        <f>'Forshammar-uvit (2)'!D44</f>
        <v>0.55530426073901928</v>
      </c>
      <c r="F47">
        <f t="shared" ref="F47:F51" si="5">IF(C$46="Al",J47,N47)</f>
        <v>1.863413248182662</v>
      </c>
      <c r="H47" s="2">
        <v>0.39</v>
      </c>
      <c r="I47" s="2">
        <v>1.6339999999999999</v>
      </c>
      <c r="J47" s="2">
        <f t="shared" ref="J47:J110" si="6">I47-(H47*LN(D47))</f>
        <v>1.863413248182662</v>
      </c>
      <c r="L47">
        <v>0.443</v>
      </c>
      <c r="M47">
        <v>1.6080000000000001</v>
      </c>
      <c r="N47" s="2">
        <f t="shared" ref="N47:N110" si="7">M47-(L47*LN(D47))</f>
        <v>1.8685899203715879</v>
      </c>
    </row>
    <row r="48" spans="1:14" x14ac:dyDescent="0.35">
      <c r="A48" s="25" t="s">
        <v>53</v>
      </c>
      <c r="B48" s="25" t="s">
        <v>14</v>
      </c>
      <c r="D48" s="23">
        <f>'Forshammar-uvit (2)'!D45</f>
        <v>0.53854280279231548</v>
      </c>
      <c r="F48">
        <f t="shared" si="5"/>
        <v>1.8753664371255714</v>
      </c>
      <c r="H48" s="2">
        <v>0.39</v>
      </c>
      <c r="I48" s="2">
        <v>1.6339999999999999</v>
      </c>
      <c r="J48" s="2">
        <f t="shared" si="6"/>
        <v>1.8753664371255714</v>
      </c>
      <c r="L48">
        <v>0.443</v>
      </c>
      <c r="M48">
        <v>1.6080000000000001</v>
      </c>
      <c r="N48" s="2">
        <f t="shared" si="7"/>
        <v>1.8821675170426364</v>
      </c>
    </row>
    <row r="49" spans="1:14" x14ac:dyDescent="0.35">
      <c r="A49" s="25" t="s">
        <v>53</v>
      </c>
      <c r="B49" s="25" t="s">
        <v>48</v>
      </c>
      <c r="D49" s="23">
        <f>'Forshammar-uvit (2)'!D46</f>
        <v>0.46874505158163876</v>
      </c>
      <c r="F49">
        <f t="shared" si="5"/>
        <v>1.9295015407678393</v>
      </c>
      <c r="H49" s="2">
        <v>0.39</v>
      </c>
      <c r="I49" s="2">
        <v>1.6339999999999999</v>
      </c>
      <c r="J49" s="2">
        <f t="shared" si="6"/>
        <v>1.9295015407678393</v>
      </c>
      <c r="L49">
        <v>0.443</v>
      </c>
      <c r="M49">
        <v>1.6080000000000001</v>
      </c>
      <c r="N49" s="2">
        <f t="shared" si="7"/>
        <v>1.9436594424619305</v>
      </c>
    </row>
    <row r="50" spans="1:14" x14ac:dyDescent="0.35">
      <c r="A50" s="25" t="s">
        <v>53</v>
      </c>
      <c r="B50" s="25" t="s">
        <v>31</v>
      </c>
      <c r="D50" s="23">
        <f>'Forshammar-uvit (2)'!D47</f>
        <v>0.54706713537137552</v>
      </c>
      <c r="F50">
        <f t="shared" si="5"/>
        <v>1.8692416626258987</v>
      </c>
      <c r="H50" s="2">
        <v>0.39</v>
      </c>
      <c r="I50" s="2">
        <v>1.6339999999999999</v>
      </c>
      <c r="J50" s="2">
        <f t="shared" si="6"/>
        <v>1.8692416626258987</v>
      </c>
      <c r="L50">
        <v>0.443</v>
      </c>
      <c r="M50">
        <v>1.6080000000000001</v>
      </c>
      <c r="N50" s="2">
        <f t="shared" si="7"/>
        <v>1.8752104013930082</v>
      </c>
    </row>
    <row r="51" spans="1:14" x14ac:dyDescent="0.35">
      <c r="A51" s="25" t="s">
        <v>53</v>
      </c>
      <c r="B51" s="25" t="s">
        <v>49</v>
      </c>
      <c r="D51" s="23">
        <f>'Forshammar-uvit (2)'!D48</f>
        <v>0.50857940615180453</v>
      </c>
      <c r="F51">
        <f t="shared" si="5"/>
        <v>1.8976922280437329</v>
      </c>
      <c r="H51" s="2">
        <v>0.39</v>
      </c>
      <c r="I51" s="2">
        <v>1.6339999999999999</v>
      </c>
      <c r="J51" s="2">
        <f t="shared" si="6"/>
        <v>1.8976922280437329</v>
      </c>
      <c r="L51">
        <v>0.443</v>
      </c>
      <c r="M51">
        <v>1.6080000000000001</v>
      </c>
      <c r="N51" s="2">
        <f t="shared" si="7"/>
        <v>1.9075273257009584</v>
      </c>
    </row>
    <row r="52" spans="1:14" x14ac:dyDescent="0.35">
      <c r="A52" s="25" t="s">
        <v>54</v>
      </c>
      <c r="B52" s="25" t="s">
        <v>16</v>
      </c>
      <c r="C52" t="str">
        <f>'Forshammar-uvit (2)'!C49</f>
        <v>Al</v>
      </c>
      <c r="D52" s="23">
        <f>'Forshammar-uvit (2)'!D49</f>
        <v>0.42821748477161148</v>
      </c>
      <c r="F52">
        <f t="shared" ref="F52:F57" si="8">IF(C$52="Al",J52,N52)</f>
        <v>1.9647683874836961</v>
      </c>
      <c r="H52" s="2">
        <v>0.39</v>
      </c>
      <c r="I52" s="2">
        <v>1.6339999999999999</v>
      </c>
      <c r="J52" s="2">
        <f t="shared" si="6"/>
        <v>1.9647683874836961</v>
      </c>
      <c r="L52">
        <v>0.443</v>
      </c>
      <c r="M52">
        <v>1.6080000000000001</v>
      </c>
      <c r="N52" s="2">
        <f t="shared" si="7"/>
        <v>1.98371896321866</v>
      </c>
    </row>
    <row r="53" spans="1:14" x14ac:dyDescent="0.35">
      <c r="A53" s="25" t="s">
        <v>54</v>
      </c>
      <c r="B53" s="25" t="s">
        <v>13</v>
      </c>
      <c r="D53" s="23">
        <f>'Forshammar-uvit (2)'!D50</f>
        <v>0.55530426073901928</v>
      </c>
      <c r="F53">
        <f t="shared" si="8"/>
        <v>1.863413248182662</v>
      </c>
      <c r="H53" s="2">
        <v>0.39</v>
      </c>
      <c r="I53" s="2">
        <v>1.6339999999999999</v>
      </c>
      <c r="J53" s="2">
        <f t="shared" si="6"/>
        <v>1.863413248182662</v>
      </c>
      <c r="L53">
        <v>0.443</v>
      </c>
      <c r="M53">
        <v>1.6080000000000001</v>
      </c>
      <c r="N53" s="2">
        <f t="shared" si="7"/>
        <v>1.8685899203715879</v>
      </c>
    </row>
    <row r="54" spans="1:14" x14ac:dyDescent="0.35">
      <c r="A54" s="25" t="s">
        <v>54</v>
      </c>
      <c r="B54" s="25" t="s">
        <v>14</v>
      </c>
      <c r="D54" s="23">
        <f>'Forshammar-uvit (2)'!D51</f>
        <v>0.53854280279231548</v>
      </c>
      <c r="F54">
        <f t="shared" si="8"/>
        <v>1.8753664371255714</v>
      </c>
      <c r="H54" s="2">
        <v>0.39</v>
      </c>
      <c r="I54" s="2">
        <v>1.6339999999999999</v>
      </c>
      <c r="J54" s="2">
        <f t="shared" si="6"/>
        <v>1.8753664371255714</v>
      </c>
      <c r="L54">
        <v>0.443</v>
      </c>
      <c r="M54">
        <v>1.6080000000000001</v>
      </c>
      <c r="N54" s="2">
        <f t="shared" si="7"/>
        <v>1.8821675170426364</v>
      </c>
    </row>
    <row r="55" spans="1:14" x14ac:dyDescent="0.35">
      <c r="A55" s="25" t="s">
        <v>54</v>
      </c>
      <c r="B55" s="25" t="s">
        <v>48</v>
      </c>
      <c r="D55" s="23">
        <f>'Forshammar-uvit (2)'!D52</f>
        <v>0.46874505158163876</v>
      </c>
      <c r="F55">
        <f t="shared" si="8"/>
        <v>1.9295015407678393</v>
      </c>
      <c r="H55" s="2">
        <v>0.39</v>
      </c>
      <c r="I55" s="2">
        <v>1.6339999999999999</v>
      </c>
      <c r="J55" s="2">
        <f t="shared" si="6"/>
        <v>1.9295015407678393</v>
      </c>
      <c r="L55">
        <v>0.443</v>
      </c>
      <c r="M55">
        <v>1.6080000000000001</v>
      </c>
      <c r="N55" s="2">
        <f t="shared" si="7"/>
        <v>1.9436594424619305</v>
      </c>
    </row>
    <row r="56" spans="1:14" x14ac:dyDescent="0.35">
      <c r="A56" s="25" t="s">
        <v>54</v>
      </c>
      <c r="B56" s="25" t="s">
        <v>31</v>
      </c>
      <c r="D56" s="23">
        <f>'Forshammar-uvit (2)'!D53</f>
        <v>0.54706713537137552</v>
      </c>
      <c r="F56">
        <f t="shared" si="8"/>
        <v>1.8692416626258987</v>
      </c>
      <c r="H56" s="2">
        <v>0.39</v>
      </c>
      <c r="I56" s="2">
        <v>1.6339999999999999</v>
      </c>
      <c r="J56" s="2">
        <f t="shared" si="6"/>
        <v>1.8692416626258987</v>
      </c>
      <c r="L56">
        <v>0.443</v>
      </c>
      <c r="M56">
        <v>1.6080000000000001</v>
      </c>
      <c r="N56" s="2">
        <f t="shared" si="7"/>
        <v>1.8752104013930082</v>
      </c>
    </row>
    <row r="57" spans="1:14" x14ac:dyDescent="0.35">
      <c r="A57" s="25" t="s">
        <v>54</v>
      </c>
      <c r="B57" s="25" t="s">
        <v>49</v>
      </c>
      <c r="D57" s="23">
        <f>'Forshammar-uvit (2)'!D54</f>
        <v>0.50857940615180453</v>
      </c>
      <c r="F57">
        <f t="shared" si="8"/>
        <v>1.8976922280437329</v>
      </c>
      <c r="H57" s="2">
        <v>0.39</v>
      </c>
      <c r="I57" s="2">
        <v>1.6339999999999999</v>
      </c>
      <c r="J57" s="2">
        <f t="shared" si="6"/>
        <v>1.8976922280437329</v>
      </c>
      <c r="L57">
        <v>0.443</v>
      </c>
      <c r="M57">
        <v>1.6080000000000001</v>
      </c>
      <c r="N57" s="2">
        <f t="shared" si="7"/>
        <v>1.9075273257009584</v>
      </c>
    </row>
    <row r="58" spans="1:14" x14ac:dyDescent="0.35">
      <c r="A58" s="25" t="s">
        <v>55</v>
      </c>
      <c r="B58" s="25" t="s">
        <v>16</v>
      </c>
      <c r="C58" t="str">
        <f>'Forshammar-uvit (2)'!C55</f>
        <v>Mg</v>
      </c>
      <c r="D58" s="23">
        <f>'Forshammar-uvit (2)'!D55</f>
        <v>0.2839220801541476</v>
      </c>
      <c r="F58">
        <f t="shared" ref="F58:F63" si="9">IF(C$58="Al",J58,N58)</f>
        <v>2.165761561745374</v>
      </c>
      <c r="H58" s="2">
        <v>0.39</v>
      </c>
      <c r="I58" s="2">
        <v>1.6339999999999999</v>
      </c>
      <c r="J58" s="2">
        <f t="shared" si="6"/>
        <v>2.1250316232069881</v>
      </c>
      <c r="L58">
        <v>0.443</v>
      </c>
      <c r="M58">
        <v>1.6080000000000001</v>
      </c>
      <c r="N58" s="2">
        <f t="shared" si="7"/>
        <v>2.165761561745374</v>
      </c>
    </row>
    <row r="59" spans="1:14" x14ac:dyDescent="0.35">
      <c r="A59" s="25" t="s">
        <v>55</v>
      </c>
      <c r="B59" s="25" t="s">
        <v>13</v>
      </c>
      <c r="D59" s="23">
        <f>'Forshammar-uvit (2)'!D56</f>
        <v>0.36536529266073814</v>
      </c>
      <c r="F59">
        <f t="shared" si="9"/>
        <v>2.0540379274575393</v>
      </c>
      <c r="H59" s="2">
        <v>0.39</v>
      </c>
      <c r="I59" s="2">
        <v>1.6339999999999999</v>
      </c>
      <c r="J59" s="2">
        <f t="shared" si="6"/>
        <v>2.0266744733824837</v>
      </c>
      <c r="L59">
        <v>0.443</v>
      </c>
      <c r="M59">
        <v>1.6080000000000001</v>
      </c>
      <c r="N59" s="2">
        <f t="shared" si="7"/>
        <v>2.0540379274575393</v>
      </c>
    </row>
    <row r="60" spans="1:14" x14ac:dyDescent="0.35">
      <c r="A60" s="25" t="s">
        <v>55</v>
      </c>
      <c r="B60" s="25" t="s">
        <v>14</v>
      </c>
      <c r="D60" s="23">
        <f>'Forshammar-uvit (2)'!D57</f>
        <v>0.35465838380316944</v>
      </c>
      <c r="F60">
        <f t="shared" si="9"/>
        <v>2.06721391161819</v>
      </c>
      <c r="H60" s="2">
        <v>0.39</v>
      </c>
      <c r="I60" s="2">
        <v>1.6339999999999999</v>
      </c>
      <c r="J60" s="2">
        <f t="shared" si="6"/>
        <v>2.0382740982643206</v>
      </c>
      <c r="L60">
        <v>0.443</v>
      </c>
      <c r="M60">
        <v>1.6080000000000001</v>
      </c>
      <c r="N60" s="2">
        <f t="shared" si="7"/>
        <v>2.06721391161819</v>
      </c>
    </row>
    <row r="61" spans="1:14" x14ac:dyDescent="0.35">
      <c r="A61" s="25" t="s">
        <v>55</v>
      </c>
      <c r="B61" s="25" t="s">
        <v>48</v>
      </c>
      <c r="D61" s="23">
        <f>'Forshammar-uvit (2)'!D58</f>
        <v>0.30996298202151712</v>
      </c>
      <c r="F61">
        <f t="shared" si="9"/>
        <v>2.1268869638498993</v>
      </c>
      <c r="H61" s="2">
        <v>0.39</v>
      </c>
      <c r="I61" s="2">
        <v>1.6339999999999999</v>
      </c>
      <c r="J61" s="2">
        <f t="shared" si="6"/>
        <v>2.0908079365721459</v>
      </c>
      <c r="L61">
        <v>0.443</v>
      </c>
      <c r="M61">
        <v>1.6080000000000001</v>
      </c>
      <c r="N61" s="2">
        <f t="shared" si="7"/>
        <v>2.1268869638498993</v>
      </c>
    </row>
    <row r="62" spans="1:14" x14ac:dyDescent="0.35">
      <c r="A62" s="25" t="s">
        <v>55</v>
      </c>
      <c r="B62" s="25" t="s">
        <v>31</v>
      </c>
      <c r="D62" s="23">
        <f>'Forshammar-uvit (2)'!D59</f>
        <v>0.36010478236927446</v>
      </c>
      <c r="F62">
        <f t="shared" si="9"/>
        <v>2.0604625808912451</v>
      </c>
      <c r="H62" s="2">
        <v>0.39</v>
      </c>
      <c r="I62" s="2">
        <v>1.6339999999999999</v>
      </c>
      <c r="J62" s="2">
        <f t="shared" si="6"/>
        <v>2.032330488820735</v>
      </c>
      <c r="L62">
        <v>0.443</v>
      </c>
      <c r="M62">
        <v>1.6080000000000001</v>
      </c>
      <c r="N62" s="2">
        <f t="shared" si="7"/>
        <v>2.0604625808912451</v>
      </c>
    </row>
    <row r="63" spans="1:14" x14ac:dyDescent="0.35">
      <c r="A63" s="25" t="s">
        <v>55</v>
      </c>
      <c r="B63" s="25" t="s">
        <v>49</v>
      </c>
      <c r="D63" s="23">
        <f>'Forshammar-uvit (2)'!D60</f>
        <v>0.33549353305859436</v>
      </c>
      <c r="F63">
        <f t="shared" si="9"/>
        <v>2.0918236010422162</v>
      </c>
      <c r="H63" s="2">
        <v>0.39</v>
      </c>
      <c r="I63" s="2">
        <v>1.6339999999999999</v>
      </c>
      <c r="J63" s="2">
        <f t="shared" si="6"/>
        <v>2.0599395133328766</v>
      </c>
      <c r="L63">
        <v>0.443</v>
      </c>
      <c r="M63">
        <v>1.6080000000000001</v>
      </c>
      <c r="N63" s="2">
        <f t="shared" si="7"/>
        <v>2.0918236010422162</v>
      </c>
    </row>
    <row r="64" spans="1:14" x14ac:dyDescent="0.35">
      <c r="A64" s="25" t="s">
        <v>56</v>
      </c>
      <c r="B64" s="25" t="s">
        <v>16</v>
      </c>
      <c r="C64" t="str">
        <f>'Forshammar-uvit (2)'!C61</f>
        <v>Al</v>
      </c>
      <c r="D64" s="23">
        <f>'Forshammar-uvit (2)'!D61</f>
        <v>0.42821748477161148</v>
      </c>
      <c r="F64">
        <f t="shared" ref="F64:F69" si="10">IF(C$64="Al",J64,N64)</f>
        <v>1.9647683874836961</v>
      </c>
      <c r="H64" s="2">
        <v>0.39</v>
      </c>
      <c r="I64" s="2">
        <v>1.6339999999999999</v>
      </c>
      <c r="J64" s="2">
        <f t="shared" si="6"/>
        <v>1.9647683874836961</v>
      </c>
      <c r="L64">
        <v>0.443</v>
      </c>
      <c r="M64">
        <v>1.6080000000000001</v>
      </c>
      <c r="N64" s="2">
        <f t="shared" si="7"/>
        <v>1.98371896321866</v>
      </c>
    </row>
    <row r="65" spans="1:14" x14ac:dyDescent="0.35">
      <c r="A65" s="25" t="s">
        <v>56</v>
      </c>
      <c r="B65" s="25" t="s">
        <v>13</v>
      </c>
      <c r="D65" s="23">
        <f>'Forshammar-uvit (2)'!D62</f>
        <v>0.55530426073901928</v>
      </c>
      <c r="F65">
        <f t="shared" si="10"/>
        <v>1.863413248182662</v>
      </c>
      <c r="H65" s="2">
        <v>0.39</v>
      </c>
      <c r="I65" s="2">
        <v>1.6339999999999999</v>
      </c>
      <c r="J65" s="2">
        <f t="shared" si="6"/>
        <v>1.863413248182662</v>
      </c>
      <c r="L65">
        <v>0.443</v>
      </c>
      <c r="M65">
        <v>1.6080000000000001</v>
      </c>
      <c r="N65" s="2">
        <f t="shared" si="7"/>
        <v>1.8685899203715879</v>
      </c>
    </row>
    <row r="66" spans="1:14" x14ac:dyDescent="0.35">
      <c r="A66" s="25" t="s">
        <v>56</v>
      </c>
      <c r="B66" s="25" t="s">
        <v>14</v>
      </c>
      <c r="D66" s="23">
        <f>'Forshammar-uvit (2)'!D63</f>
        <v>0.53854280279231548</v>
      </c>
      <c r="F66">
        <f t="shared" si="10"/>
        <v>1.8753664371255714</v>
      </c>
      <c r="H66" s="2">
        <v>0.39</v>
      </c>
      <c r="I66" s="2">
        <v>1.6339999999999999</v>
      </c>
      <c r="J66" s="2">
        <f t="shared" si="6"/>
        <v>1.8753664371255714</v>
      </c>
      <c r="L66">
        <v>0.443</v>
      </c>
      <c r="M66">
        <v>1.6080000000000001</v>
      </c>
      <c r="N66" s="2">
        <f t="shared" si="7"/>
        <v>1.8821675170426364</v>
      </c>
    </row>
    <row r="67" spans="1:14" x14ac:dyDescent="0.35">
      <c r="A67" s="25" t="s">
        <v>56</v>
      </c>
      <c r="B67" s="25" t="s">
        <v>48</v>
      </c>
      <c r="D67" s="23">
        <f>'Forshammar-uvit (2)'!D64</f>
        <v>0.46874505158163876</v>
      </c>
      <c r="F67">
        <f t="shared" si="10"/>
        <v>1.9295015407678393</v>
      </c>
      <c r="H67" s="2">
        <v>0.39</v>
      </c>
      <c r="I67" s="2">
        <v>1.6339999999999999</v>
      </c>
      <c r="J67" s="2">
        <f t="shared" si="6"/>
        <v>1.9295015407678393</v>
      </c>
      <c r="L67">
        <v>0.443</v>
      </c>
      <c r="M67">
        <v>1.6080000000000001</v>
      </c>
      <c r="N67" s="2">
        <f t="shared" si="7"/>
        <v>1.9436594424619305</v>
      </c>
    </row>
    <row r="68" spans="1:14" x14ac:dyDescent="0.35">
      <c r="A68" s="25" t="s">
        <v>56</v>
      </c>
      <c r="B68" s="25" t="s">
        <v>31</v>
      </c>
      <c r="D68" s="23">
        <f>'Forshammar-uvit (2)'!D65</f>
        <v>0.54706713537137552</v>
      </c>
      <c r="F68">
        <f t="shared" si="10"/>
        <v>1.8692416626258987</v>
      </c>
      <c r="H68" s="2">
        <v>0.39</v>
      </c>
      <c r="I68" s="2">
        <v>1.6339999999999999</v>
      </c>
      <c r="J68" s="2">
        <f t="shared" si="6"/>
        <v>1.8692416626258987</v>
      </c>
      <c r="L68">
        <v>0.443</v>
      </c>
      <c r="M68">
        <v>1.6080000000000001</v>
      </c>
      <c r="N68" s="2">
        <f t="shared" si="7"/>
        <v>1.8752104013930082</v>
      </c>
    </row>
    <row r="69" spans="1:14" x14ac:dyDescent="0.35">
      <c r="A69" s="25" t="s">
        <v>56</v>
      </c>
      <c r="B69" s="25" t="s">
        <v>49</v>
      </c>
      <c r="D69" s="23">
        <f>'Forshammar-uvit (2)'!D66</f>
        <v>0.50857940615180453</v>
      </c>
      <c r="F69">
        <f t="shared" si="10"/>
        <v>1.8976922280437329</v>
      </c>
      <c r="H69" s="2">
        <v>0.39</v>
      </c>
      <c r="I69" s="2">
        <v>1.6339999999999999</v>
      </c>
      <c r="J69" s="2">
        <f t="shared" si="6"/>
        <v>1.8976922280437329</v>
      </c>
      <c r="L69">
        <v>0.443</v>
      </c>
      <c r="M69">
        <v>1.6080000000000001</v>
      </c>
      <c r="N69" s="2">
        <f t="shared" si="7"/>
        <v>1.9075273257009584</v>
      </c>
    </row>
    <row r="70" spans="1:14" x14ac:dyDescent="0.35">
      <c r="A70" s="25" t="s">
        <v>57</v>
      </c>
      <c r="B70" s="25" t="s">
        <v>16</v>
      </c>
      <c r="C70" t="str">
        <f>'Forshammar-uvit (2)'!C67</f>
        <v>Al</v>
      </c>
      <c r="D70" s="23">
        <f>'Forshammar-uvit (2)'!D67</f>
        <v>0.42821748477161148</v>
      </c>
      <c r="F70">
        <f t="shared" ref="F70:F75" si="11">IF(C$70="Al",J70,N70)</f>
        <v>1.9647683874836961</v>
      </c>
      <c r="H70" s="2">
        <v>0.39</v>
      </c>
      <c r="I70" s="2">
        <v>1.6339999999999999</v>
      </c>
      <c r="J70" s="2">
        <f t="shared" si="6"/>
        <v>1.9647683874836961</v>
      </c>
      <c r="L70">
        <v>0.443</v>
      </c>
      <c r="M70">
        <v>1.6080000000000001</v>
      </c>
      <c r="N70" s="2">
        <f t="shared" si="7"/>
        <v>1.98371896321866</v>
      </c>
    </row>
    <row r="71" spans="1:14" x14ac:dyDescent="0.35">
      <c r="A71" s="25" t="s">
        <v>57</v>
      </c>
      <c r="B71" s="25" t="s">
        <v>13</v>
      </c>
      <c r="D71" s="23">
        <f>'Forshammar-uvit (2)'!D68</f>
        <v>0.55530426073901928</v>
      </c>
      <c r="F71">
        <f t="shared" si="11"/>
        <v>1.863413248182662</v>
      </c>
      <c r="H71" s="2">
        <v>0.39</v>
      </c>
      <c r="I71" s="2">
        <v>1.6339999999999999</v>
      </c>
      <c r="J71" s="2">
        <f t="shared" si="6"/>
        <v>1.863413248182662</v>
      </c>
      <c r="L71">
        <v>0.443</v>
      </c>
      <c r="M71">
        <v>1.6080000000000001</v>
      </c>
      <c r="N71" s="2">
        <f t="shared" si="7"/>
        <v>1.8685899203715879</v>
      </c>
    </row>
    <row r="72" spans="1:14" x14ac:dyDescent="0.35">
      <c r="A72" s="25" t="s">
        <v>57</v>
      </c>
      <c r="B72" s="25" t="s">
        <v>14</v>
      </c>
      <c r="D72" s="23">
        <f>'Forshammar-uvit (2)'!D69</f>
        <v>0.53854280279231548</v>
      </c>
      <c r="F72">
        <f t="shared" si="11"/>
        <v>1.8753664371255714</v>
      </c>
      <c r="H72" s="2">
        <v>0.39</v>
      </c>
      <c r="I72" s="2">
        <v>1.6339999999999999</v>
      </c>
      <c r="J72" s="2">
        <f t="shared" si="6"/>
        <v>1.8753664371255714</v>
      </c>
      <c r="L72">
        <v>0.443</v>
      </c>
      <c r="M72">
        <v>1.6080000000000001</v>
      </c>
      <c r="N72" s="2">
        <f t="shared" si="7"/>
        <v>1.8821675170426364</v>
      </c>
    </row>
    <row r="73" spans="1:14" x14ac:dyDescent="0.35">
      <c r="A73" s="25" t="s">
        <v>57</v>
      </c>
      <c r="B73" s="25" t="s">
        <v>48</v>
      </c>
      <c r="D73" s="23">
        <f>'Forshammar-uvit (2)'!D70</f>
        <v>0.46874505158163876</v>
      </c>
      <c r="F73">
        <f t="shared" si="11"/>
        <v>1.9295015407678393</v>
      </c>
      <c r="H73" s="2">
        <v>0.39</v>
      </c>
      <c r="I73" s="2">
        <v>1.6339999999999999</v>
      </c>
      <c r="J73" s="2">
        <f t="shared" si="6"/>
        <v>1.9295015407678393</v>
      </c>
      <c r="L73">
        <v>0.443</v>
      </c>
      <c r="M73">
        <v>1.6080000000000001</v>
      </c>
      <c r="N73" s="2">
        <f t="shared" si="7"/>
        <v>1.9436594424619305</v>
      </c>
    </row>
    <row r="74" spans="1:14" x14ac:dyDescent="0.35">
      <c r="A74" s="25" t="s">
        <v>57</v>
      </c>
      <c r="B74" s="25" t="s">
        <v>31</v>
      </c>
      <c r="D74" s="23">
        <f>'Forshammar-uvit (2)'!D71</f>
        <v>0.54706713537137552</v>
      </c>
      <c r="F74">
        <f t="shared" si="11"/>
        <v>1.8692416626258987</v>
      </c>
      <c r="H74" s="2">
        <v>0.39</v>
      </c>
      <c r="I74" s="2">
        <v>1.6339999999999999</v>
      </c>
      <c r="J74" s="2">
        <f t="shared" si="6"/>
        <v>1.8692416626258987</v>
      </c>
      <c r="L74">
        <v>0.443</v>
      </c>
      <c r="M74">
        <v>1.6080000000000001</v>
      </c>
      <c r="N74" s="2">
        <f t="shared" si="7"/>
        <v>1.8752104013930082</v>
      </c>
    </row>
    <row r="75" spans="1:14" x14ac:dyDescent="0.35">
      <c r="A75" s="25" t="s">
        <v>57</v>
      </c>
      <c r="B75" s="25" t="s">
        <v>49</v>
      </c>
      <c r="D75" s="23">
        <f>'Forshammar-uvit (2)'!D72</f>
        <v>0.50857940615180453</v>
      </c>
      <c r="F75">
        <f t="shared" si="11"/>
        <v>1.8976922280437329</v>
      </c>
      <c r="H75" s="2">
        <v>0.39</v>
      </c>
      <c r="I75" s="2">
        <v>1.6339999999999999</v>
      </c>
      <c r="J75" s="2">
        <f t="shared" si="6"/>
        <v>1.8976922280437329</v>
      </c>
      <c r="L75">
        <v>0.443</v>
      </c>
      <c r="M75">
        <v>1.6080000000000001</v>
      </c>
      <c r="N75" s="2">
        <f t="shared" si="7"/>
        <v>1.9075273257009584</v>
      </c>
    </row>
    <row r="76" spans="1:14" x14ac:dyDescent="0.35">
      <c r="A76" s="25" t="s">
        <v>58</v>
      </c>
      <c r="B76" s="25" t="s">
        <v>16</v>
      </c>
      <c r="C76" t="str">
        <f>'Forshammar-uvit (2)'!C73</f>
        <v>Mg</v>
      </c>
      <c r="D76" s="23">
        <f>'Forshammar-uvit (2)'!D73</f>
        <v>0.2839220801541476</v>
      </c>
      <c r="F76">
        <f>IF(C$76="Al",J76,N76)</f>
        <v>2.165761561745374</v>
      </c>
      <c r="H76" s="2">
        <v>0.39</v>
      </c>
      <c r="I76" s="2">
        <v>1.6339999999999999</v>
      </c>
      <c r="J76" s="2">
        <f t="shared" si="6"/>
        <v>2.1250316232069881</v>
      </c>
      <c r="L76">
        <v>0.443</v>
      </c>
      <c r="M76">
        <v>1.6080000000000001</v>
      </c>
      <c r="N76" s="2">
        <f t="shared" si="7"/>
        <v>2.165761561745374</v>
      </c>
    </row>
    <row r="77" spans="1:14" x14ac:dyDescent="0.35">
      <c r="A77" s="25" t="s">
        <v>58</v>
      </c>
      <c r="B77" s="25" t="s">
        <v>13</v>
      </c>
      <c r="D77" s="23">
        <f>'Forshammar-uvit (2)'!D74</f>
        <v>0.36536529266073814</v>
      </c>
      <c r="F77">
        <f t="shared" ref="F77:F81" si="12">IF(C$76="Al",J77,N77)</f>
        <v>2.0540379274575393</v>
      </c>
      <c r="H77" s="2">
        <v>0.39</v>
      </c>
      <c r="I77" s="2">
        <v>1.6339999999999999</v>
      </c>
      <c r="J77" s="2">
        <f t="shared" si="6"/>
        <v>2.0266744733824837</v>
      </c>
      <c r="L77">
        <v>0.443</v>
      </c>
      <c r="M77">
        <v>1.6080000000000001</v>
      </c>
      <c r="N77" s="2">
        <f t="shared" si="7"/>
        <v>2.0540379274575393</v>
      </c>
    </row>
    <row r="78" spans="1:14" x14ac:dyDescent="0.35">
      <c r="A78" s="25" t="s">
        <v>58</v>
      </c>
      <c r="B78" s="25" t="s">
        <v>14</v>
      </c>
      <c r="D78" s="23">
        <f>'Forshammar-uvit (2)'!D75</f>
        <v>0.35465838380316944</v>
      </c>
      <c r="F78">
        <f t="shared" si="12"/>
        <v>2.06721391161819</v>
      </c>
      <c r="H78" s="2">
        <v>0.39</v>
      </c>
      <c r="I78" s="2">
        <v>1.6339999999999999</v>
      </c>
      <c r="J78" s="2">
        <f t="shared" si="6"/>
        <v>2.0382740982643206</v>
      </c>
      <c r="L78">
        <v>0.443</v>
      </c>
      <c r="M78">
        <v>1.6080000000000001</v>
      </c>
      <c r="N78" s="2">
        <f t="shared" si="7"/>
        <v>2.06721391161819</v>
      </c>
    </row>
    <row r="79" spans="1:14" x14ac:dyDescent="0.35">
      <c r="A79" s="25" t="s">
        <v>58</v>
      </c>
      <c r="B79" s="25" t="s">
        <v>48</v>
      </c>
      <c r="D79" s="23">
        <f>'Forshammar-uvit (2)'!D76</f>
        <v>0.30996298202151712</v>
      </c>
      <c r="F79">
        <f t="shared" si="12"/>
        <v>2.1268869638498993</v>
      </c>
      <c r="H79" s="2">
        <v>0.39</v>
      </c>
      <c r="I79" s="2">
        <v>1.6339999999999999</v>
      </c>
      <c r="J79" s="2">
        <f t="shared" si="6"/>
        <v>2.0908079365721459</v>
      </c>
      <c r="L79">
        <v>0.443</v>
      </c>
      <c r="M79">
        <v>1.6080000000000001</v>
      </c>
      <c r="N79" s="2">
        <f t="shared" si="7"/>
        <v>2.1268869638498993</v>
      </c>
    </row>
    <row r="80" spans="1:14" x14ac:dyDescent="0.35">
      <c r="A80" s="25" t="s">
        <v>58</v>
      </c>
      <c r="B80" s="25" t="s">
        <v>31</v>
      </c>
      <c r="D80" s="23">
        <f>'Forshammar-uvit (2)'!D77</f>
        <v>0.36010478236927446</v>
      </c>
      <c r="F80">
        <f t="shared" si="12"/>
        <v>2.0604625808912451</v>
      </c>
      <c r="H80" s="2">
        <v>0.39</v>
      </c>
      <c r="I80" s="2">
        <v>1.6339999999999999</v>
      </c>
      <c r="J80" s="2">
        <f t="shared" si="6"/>
        <v>2.032330488820735</v>
      </c>
      <c r="L80">
        <v>0.443</v>
      </c>
      <c r="M80">
        <v>1.6080000000000001</v>
      </c>
      <c r="N80" s="2">
        <f t="shared" si="7"/>
        <v>2.0604625808912451</v>
      </c>
    </row>
    <row r="81" spans="1:14" x14ac:dyDescent="0.35">
      <c r="A81" s="25" t="s">
        <v>58</v>
      </c>
      <c r="B81" s="25" t="s">
        <v>49</v>
      </c>
      <c r="D81" s="23">
        <f>'Forshammar-uvit (2)'!D78</f>
        <v>0.33549353305859436</v>
      </c>
      <c r="F81">
        <f t="shared" si="12"/>
        <v>2.0918236010422162</v>
      </c>
      <c r="H81" s="2">
        <v>0.39</v>
      </c>
      <c r="I81" s="2">
        <v>1.6339999999999999</v>
      </c>
      <c r="J81" s="2">
        <f t="shared" si="6"/>
        <v>2.0599395133328766</v>
      </c>
      <c r="L81">
        <v>0.443</v>
      </c>
      <c r="M81">
        <v>1.6080000000000001</v>
      </c>
      <c r="N81" s="2">
        <f t="shared" si="7"/>
        <v>2.0918236010422162</v>
      </c>
    </row>
    <row r="82" spans="1:14" x14ac:dyDescent="0.35">
      <c r="A82" s="25" t="s">
        <v>59</v>
      </c>
      <c r="B82" s="25" t="s">
        <v>16</v>
      </c>
      <c r="C82" t="str">
        <f>'Forshammar-uvit (2)'!C79</f>
        <v>Al</v>
      </c>
      <c r="D82" s="23">
        <f>'Forshammar-uvit (2)'!D79</f>
        <v>0.42821748477161148</v>
      </c>
      <c r="F82">
        <f>IF(C$82="Al",J82,N82)</f>
        <v>1.9647683874836961</v>
      </c>
      <c r="H82" s="2">
        <v>0.39</v>
      </c>
      <c r="I82" s="2">
        <v>1.6339999999999999</v>
      </c>
      <c r="J82" s="2">
        <f t="shared" si="6"/>
        <v>1.9647683874836961</v>
      </c>
      <c r="L82">
        <v>0.443</v>
      </c>
      <c r="M82">
        <v>1.6080000000000001</v>
      </c>
      <c r="N82" s="2">
        <f t="shared" si="7"/>
        <v>1.98371896321866</v>
      </c>
    </row>
    <row r="83" spans="1:14" x14ac:dyDescent="0.35">
      <c r="A83" s="25" t="s">
        <v>59</v>
      </c>
      <c r="B83" s="25" t="s">
        <v>13</v>
      </c>
      <c r="D83" s="23">
        <f>'Forshammar-uvit (2)'!D80</f>
        <v>0.55530426073901928</v>
      </c>
      <c r="F83">
        <f t="shared" ref="F83:F87" si="13">IF(C$82="Al",J83,N83)</f>
        <v>1.863413248182662</v>
      </c>
      <c r="H83" s="2">
        <v>0.39</v>
      </c>
      <c r="I83" s="2">
        <v>1.6339999999999999</v>
      </c>
      <c r="J83" s="2">
        <f t="shared" si="6"/>
        <v>1.863413248182662</v>
      </c>
      <c r="L83">
        <v>0.443</v>
      </c>
      <c r="M83">
        <v>1.6080000000000001</v>
      </c>
      <c r="N83" s="2">
        <f t="shared" si="7"/>
        <v>1.8685899203715879</v>
      </c>
    </row>
    <row r="84" spans="1:14" x14ac:dyDescent="0.35">
      <c r="A84" s="25" t="s">
        <v>59</v>
      </c>
      <c r="B84" s="25" t="s">
        <v>14</v>
      </c>
      <c r="D84" s="23">
        <f>'Forshammar-uvit (2)'!D81</f>
        <v>0.53854280279231548</v>
      </c>
      <c r="F84">
        <f t="shared" si="13"/>
        <v>1.8753664371255714</v>
      </c>
      <c r="H84" s="2">
        <v>0.39</v>
      </c>
      <c r="I84" s="2">
        <v>1.6339999999999999</v>
      </c>
      <c r="J84" s="2">
        <f t="shared" si="6"/>
        <v>1.8753664371255714</v>
      </c>
      <c r="L84">
        <v>0.443</v>
      </c>
      <c r="M84">
        <v>1.6080000000000001</v>
      </c>
      <c r="N84" s="2">
        <f t="shared" si="7"/>
        <v>1.8821675170426364</v>
      </c>
    </row>
    <row r="85" spans="1:14" x14ac:dyDescent="0.35">
      <c r="A85" s="25" t="s">
        <v>59</v>
      </c>
      <c r="B85" s="25" t="s">
        <v>48</v>
      </c>
      <c r="D85" s="23">
        <f>'Forshammar-uvit (2)'!D82</f>
        <v>0.46874505158163876</v>
      </c>
      <c r="F85">
        <f t="shared" si="13"/>
        <v>1.9295015407678393</v>
      </c>
      <c r="H85" s="2">
        <v>0.39</v>
      </c>
      <c r="I85" s="2">
        <v>1.6339999999999999</v>
      </c>
      <c r="J85" s="2">
        <f t="shared" si="6"/>
        <v>1.9295015407678393</v>
      </c>
      <c r="L85">
        <v>0.443</v>
      </c>
      <c r="M85">
        <v>1.6080000000000001</v>
      </c>
      <c r="N85" s="2">
        <f t="shared" si="7"/>
        <v>1.9436594424619305</v>
      </c>
    </row>
    <row r="86" spans="1:14" x14ac:dyDescent="0.35">
      <c r="A86" s="25" t="s">
        <v>59</v>
      </c>
      <c r="B86" s="25" t="s">
        <v>31</v>
      </c>
      <c r="D86" s="23">
        <f>'Forshammar-uvit (2)'!D83</f>
        <v>0.54706713537137552</v>
      </c>
      <c r="F86">
        <f t="shared" si="13"/>
        <v>1.8692416626258987</v>
      </c>
      <c r="H86" s="2">
        <v>0.39</v>
      </c>
      <c r="I86" s="2">
        <v>1.6339999999999999</v>
      </c>
      <c r="J86" s="2">
        <f t="shared" si="6"/>
        <v>1.8692416626258987</v>
      </c>
      <c r="L86">
        <v>0.443</v>
      </c>
      <c r="M86">
        <v>1.6080000000000001</v>
      </c>
      <c r="N86" s="2">
        <f t="shared" si="7"/>
        <v>1.8752104013930082</v>
      </c>
    </row>
    <row r="87" spans="1:14" x14ac:dyDescent="0.35">
      <c r="A87" s="25" t="s">
        <v>59</v>
      </c>
      <c r="B87" s="25" t="s">
        <v>49</v>
      </c>
      <c r="D87" s="23">
        <f>'Forshammar-uvit (2)'!D84</f>
        <v>0.50857940615180453</v>
      </c>
      <c r="F87">
        <f t="shared" si="13"/>
        <v>1.8976922280437329</v>
      </c>
      <c r="H87" s="2">
        <v>0.39</v>
      </c>
      <c r="I87" s="2">
        <v>1.6339999999999999</v>
      </c>
      <c r="J87" s="2">
        <f t="shared" si="6"/>
        <v>1.8976922280437329</v>
      </c>
      <c r="L87">
        <v>0.443</v>
      </c>
      <c r="M87">
        <v>1.6080000000000001</v>
      </c>
      <c r="N87" s="2">
        <f t="shared" si="7"/>
        <v>1.9075273257009584</v>
      </c>
    </row>
    <row r="88" spans="1:14" x14ac:dyDescent="0.35">
      <c r="A88" s="25" t="s">
        <v>60</v>
      </c>
      <c r="B88" s="25" t="s">
        <v>16</v>
      </c>
      <c r="C88" t="str">
        <f>'Forshammar-uvit (2)'!C85</f>
        <v>Al</v>
      </c>
      <c r="D88" s="23">
        <f>'Forshammar-uvit (2)'!D85</f>
        <v>0.42821748477161148</v>
      </c>
      <c r="F88">
        <f>IF(C$88="Al",J88,N88)</f>
        <v>1.9647683874836961</v>
      </c>
      <c r="H88" s="2">
        <v>0.39</v>
      </c>
      <c r="I88" s="2">
        <v>1.6339999999999999</v>
      </c>
      <c r="J88" s="2">
        <f t="shared" si="6"/>
        <v>1.9647683874836961</v>
      </c>
      <c r="L88">
        <v>0.443</v>
      </c>
      <c r="M88">
        <v>1.6080000000000001</v>
      </c>
      <c r="N88" s="2">
        <f t="shared" si="7"/>
        <v>1.98371896321866</v>
      </c>
    </row>
    <row r="89" spans="1:14" x14ac:dyDescent="0.35">
      <c r="A89" s="25" t="s">
        <v>60</v>
      </c>
      <c r="B89" s="25" t="s">
        <v>13</v>
      </c>
      <c r="D89" s="23">
        <f>'Forshammar-uvit (2)'!D86</f>
        <v>0.55530426073901928</v>
      </c>
      <c r="F89">
        <f t="shared" ref="F89:F93" si="14">IF(C$88="Al",J89,N89)</f>
        <v>1.863413248182662</v>
      </c>
      <c r="H89" s="2">
        <v>0.39</v>
      </c>
      <c r="I89" s="2">
        <v>1.6339999999999999</v>
      </c>
      <c r="J89" s="2">
        <f t="shared" si="6"/>
        <v>1.863413248182662</v>
      </c>
      <c r="L89">
        <v>0.443</v>
      </c>
      <c r="M89">
        <v>1.6080000000000001</v>
      </c>
      <c r="N89" s="2">
        <f t="shared" si="7"/>
        <v>1.8685899203715879</v>
      </c>
    </row>
    <row r="90" spans="1:14" x14ac:dyDescent="0.35">
      <c r="A90" s="25" t="s">
        <v>60</v>
      </c>
      <c r="B90" s="25" t="s">
        <v>14</v>
      </c>
      <c r="D90" s="23">
        <f>'Forshammar-uvit (2)'!D87</f>
        <v>0.53854280279231548</v>
      </c>
      <c r="F90">
        <f t="shared" si="14"/>
        <v>1.8753664371255714</v>
      </c>
      <c r="H90" s="2">
        <v>0.39</v>
      </c>
      <c r="I90" s="2">
        <v>1.6339999999999999</v>
      </c>
      <c r="J90" s="2">
        <f t="shared" si="6"/>
        <v>1.8753664371255714</v>
      </c>
      <c r="L90">
        <v>0.443</v>
      </c>
      <c r="M90">
        <v>1.6080000000000001</v>
      </c>
      <c r="N90" s="2">
        <f t="shared" si="7"/>
        <v>1.8821675170426364</v>
      </c>
    </row>
    <row r="91" spans="1:14" x14ac:dyDescent="0.35">
      <c r="A91" s="25" t="s">
        <v>60</v>
      </c>
      <c r="B91" s="25" t="s">
        <v>48</v>
      </c>
      <c r="D91" s="23">
        <f>'Forshammar-uvit (2)'!D88</f>
        <v>0.46874505158163876</v>
      </c>
      <c r="F91">
        <f t="shared" si="14"/>
        <v>1.9295015407678393</v>
      </c>
      <c r="H91" s="2">
        <v>0.39</v>
      </c>
      <c r="I91" s="2">
        <v>1.6339999999999999</v>
      </c>
      <c r="J91" s="2">
        <f t="shared" si="6"/>
        <v>1.9295015407678393</v>
      </c>
      <c r="L91">
        <v>0.443</v>
      </c>
      <c r="M91">
        <v>1.6080000000000001</v>
      </c>
      <c r="N91" s="2">
        <f t="shared" si="7"/>
        <v>1.9436594424619305</v>
      </c>
    </row>
    <row r="92" spans="1:14" x14ac:dyDescent="0.35">
      <c r="A92" s="25" t="s">
        <v>60</v>
      </c>
      <c r="B92" s="25" t="s">
        <v>31</v>
      </c>
      <c r="D92" s="23">
        <f>'Forshammar-uvit (2)'!D89</f>
        <v>0.54706713537137552</v>
      </c>
      <c r="F92">
        <f t="shared" si="14"/>
        <v>1.8692416626258987</v>
      </c>
      <c r="H92" s="2">
        <v>0.39</v>
      </c>
      <c r="I92" s="2">
        <v>1.6339999999999999</v>
      </c>
      <c r="J92" s="2">
        <f t="shared" si="6"/>
        <v>1.8692416626258987</v>
      </c>
      <c r="L92">
        <v>0.443</v>
      </c>
      <c r="M92">
        <v>1.6080000000000001</v>
      </c>
      <c r="N92" s="2">
        <f t="shared" si="7"/>
        <v>1.8752104013930082</v>
      </c>
    </row>
    <row r="93" spans="1:14" x14ac:dyDescent="0.35">
      <c r="A93" s="25" t="s">
        <v>60</v>
      </c>
      <c r="B93" s="25" t="s">
        <v>49</v>
      </c>
      <c r="D93" s="23">
        <f>'Forshammar-uvit (2)'!D90</f>
        <v>0.50857940615180453</v>
      </c>
      <c r="F93">
        <f t="shared" si="14"/>
        <v>1.8976922280437329</v>
      </c>
      <c r="H93" s="2">
        <v>0.39</v>
      </c>
      <c r="I93" s="2">
        <v>1.6339999999999999</v>
      </c>
      <c r="J93" s="2">
        <f t="shared" si="6"/>
        <v>1.8976922280437329</v>
      </c>
      <c r="L93">
        <v>0.443</v>
      </c>
      <c r="M93">
        <v>1.6080000000000001</v>
      </c>
      <c r="N93" s="2">
        <f t="shared" si="7"/>
        <v>1.9075273257009584</v>
      </c>
    </row>
    <row r="94" spans="1:14" x14ac:dyDescent="0.35">
      <c r="A94" s="25" t="s">
        <v>61</v>
      </c>
      <c r="B94" s="25" t="s">
        <v>16</v>
      </c>
      <c r="C94" t="str">
        <f>'Forshammar-uvit (2)'!C91</f>
        <v>Mg</v>
      </c>
      <c r="D94" s="23">
        <f>'Forshammar-uvit (2)'!D91</f>
        <v>0.2839220801541476</v>
      </c>
      <c r="F94">
        <f>IF(C$94="Al",J94,N94)</f>
        <v>2.165761561745374</v>
      </c>
      <c r="H94" s="2">
        <v>0.39</v>
      </c>
      <c r="I94" s="2">
        <v>1.6339999999999999</v>
      </c>
      <c r="J94" s="2">
        <f t="shared" si="6"/>
        <v>2.1250316232069881</v>
      </c>
      <c r="L94">
        <v>0.443</v>
      </c>
      <c r="M94">
        <v>1.6080000000000001</v>
      </c>
      <c r="N94" s="2">
        <f t="shared" si="7"/>
        <v>2.165761561745374</v>
      </c>
    </row>
    <row r="95" spans="1:14" x14ac:dyDescent="0.35">
      <c r="A95" s="25" t="s">
        <v>61</v>
      </c>
      <c r="B95" s="25" t="s">
        <v>13</v>
      </c>
      <c r="D95" s="23">
        <f>'Forshammar-uvit (2)'!D92</f>
        <v>0.36536529266073814</v>
      </c>
      <c r="F95">
        <f t="shared" ref="F95:F99" si="15">IF(C$94="Al",J95,N95)</f>
        <v>2.0540379274575393</v>
      </c>
      <c r="H95" s="2">
        <v>0.39</v>
      </c>
      <c r="I95" s="2">
        <v>1.6339999999999999</v>
      </c>
      <c r="J95" s="2">
        <f t="shared" si="6"/>
        <v>2.0266744733824837</v>
      </c>
      <c r="L95">
        <v>0.443</v>
      </c>
      <c r="M95">
        <v>1.6080000000000001</v>
      </c>
      <c r="N95" s="2">
        <f t="shared" si="7"/>
        <v>2.0540379274575393</v>
      </c>
    </row>
    <row r="96" spans="1:14" x14ac:dyDescent="0.35">
      <c r="A96" s="25" t="s">
        <v>61</v>
      </c>
      <c r="B96" s="25" t="s">
        <v>14</v>
      </c>
      <c r="D96" s="23">
        <f>'Forshammar-uvit (2)'!D93</f>
        <v>0.35465838380316944</v>
      </c>
      <c r="F96">
        <f t="shared" si="15"/>
        <v>2.06721391161819</v>
      </c>
      <c r="H96" s="2">
        <v>0.39</v>
      </c>
      <c r="I96" s="2">
        <v>1.6339999999999999</v>
      </c>
      <c r="J96" s="2">
        <f t="shared" si="6"/>
        <v>2.0382740982643206</v>
      </c>
      <c r="L96">
        <v>0.443</v>
      </c>
      <c r="M96">
        <v>1.6080000000000001</v>
      </c>
      <c r="N96" s="2">
        <f t="shared" si="7"/>
        <v>2.06721391161819</v>
      </c>
    </row>
    <row r="97" spans="1:14" x14ac:dyDescent="0.35">
      <c r="A97" s="25" t="s">
        <v>61</v>
      </c>
      <c r="B97" s="25" t="s">
        <v>48</v>
      </c>
      <c r="D97" s="23">
        <f>'Forshammar-uvit (2)'!D94</f>
        <v>0.30996298202151712</v>
      </c>
      <c r="F97">
        <f t="shared" si="15"/>
        <v>2.1268869638498993</v>
      </c>
      <c r="H97" s="2">
        <v>0.39</v>
      </c>
      <c r="I97" s="2">
        <v>1.6339999999999999</v>
      </c>
      <c r="J97" s="2">
        <f t="shared" si="6"/>
        <v>2.0908079365721459</v>
      </c>
      <c r="L97">
        <v>0.443</v>
      </c>
      <c r="M97">
        <v>1.6080000000000001</v>
      </c>
      <c r="N97" s="2">
        <f t="shared" si="7"/>
        <v>2.1268869638498993</v>
      </c>
    </row>
    <row r="98" spans="1:14" x14ac:dyDescent="0.35">
      <c r="A98" s="25" t="s">
        <v>61</v>
      </c>
      <c r="B98" s="25" t="s">
        <v>31</v>
      </c>
      <c r="D98" s="23">
        <f>'Forshammar-uvit (2)'!D95</f>
        <v>0.36010478236927446</v>
      </c>
      <c r="F98">
        <f t="shared" si="15"/>
        <v>2.0604625808912451</v>
      </c>
      <c r="H98" s="2">
        <v>0.39</v>
      </c>
      <c r="I98" s="2">
        <v>1.6339999999999999</v>
      </c>
      <c r="J98" s="2">
        <f t="shared" si="6"/>
        <v>2.032330488820735</v>
      </c>
      <c r="L98">
        <v>0.443</v>
      </c>
      <c r="M98">
        <v>1.6080000000000001</v>
      </c>
      <c r="N98" s="2">
        <f t="shared" si="7"/>
        <v>2.0604625808912451</v>
      </c>
    </row>
    <row r="99" spans="1:14" x14ac:dyDescent="0.35">
      <c r="A99" s="25" t="s">
        <v>61</v>
      </c>
      <c r="B99" s="25" t="s">
        <v>49</v>
      </c>
      <c r="D99" s="23">
        <f>'Forshammar-uvit (2)'!D96</f>
        <v>0.33549353305859436</v>
      </c>
      <c r="F99">
        <f t="shared" si="15"/>
        <v>2.0918236010422162</v>
      </c>
      <c r="H99" s="2">
        <v>0.39</v>
      </c>
      <c r="I99" s="2">
        <v>1.6339999999999999</v>
      </c>
      <c r="J99" s="2">
        <f t="shared" si="6"/>
        <v>2.0599395133328766</v>
      </c>
      <c r="L99">
        <v>0.443</v>
      </c>
      <c r="M99">
        <v>1.6080000000000001</v>
      </c>
      <c r="N99" s="2">
        <f t="shared" si="7"/>
        <v>2.0918236010422162</v>
      </c>
    </row>
    <row r="100" spans="1:14" x14ac:dyDescent="0.35">
      <c r="A100" s="25" t="s">
        <v>62</v>
      </c>
      <c r="B100" s="25" t="s">
        <v>16</v>
      </c>
      <c r="C100" t="str">
        <f>'Forshammar-uvit (2)'!C97</f>
        <v>Mg</v>
      </c>
      <c r="D100" s="23">
        <f>'Forshammar-uvit (2)'!D97</f>
        <v>0.2839220801541476</v>
      </c>
      <c r="F100">
        <f>IF(C$100="Al",J100,N100)</f>
        <v>2.165761561745374</v>
      </c>
      <c r="H100" s="2">
        <v>0.39</v>
      </c>
      <c r="I100" s="2">
        <v>1.6339999999999999</v>
      </c>
      <c r="J100" s="2">
        <f t="shared" si="6"/>
        <v>2.1250316232069881</v>
      </c>
      <c r="L100">
        <v>0.443</v>
      </c>
      <c r="M100">
        <v>1.6080000000000001</v>
      </c>
      <c r="N100" s="2">
        <f t="shared" si="7"/>
        <v>2.165761561745374</v>
      </c>
    </row>
    <row r="101" spans="1:14" x14ac:dyDescent="0.35">
      <c r="A101" s="25" t="s">
        <v>62</v>
      </c>
      <c r="B101" s="25" t="s">
        <v>13</v>
      </c>
      <c r="D101" s="23">
        <f>'Forshammar-uvit (2)'!D98</f>
        <v>0.36536529266073814</v>
      </c>
      <c r="F101">
        <f t="shared" ref="F101:F105" si="16">IF(C$100="Al",J101,N101)</f>
        <v>2.0540379274575393</v>
      </c>
      <c r="H101" s="2">
        <v>0.39</v>
      </c>
      <c r="I101" s="2">
        <v>1.6339999999999999</v>
      </c>
      <c r="J101" s="2">
        <f t="shared" si="6"/>
        <v>2.0266744733824837</v>
      </c>
      <c r="L101">
        <v>0.443</v>
      </c>
      <c r="M101">
        <v>1.6080000000000001</v>
      </c>
      <c r="N101" s="2">
        <f t="shared" si="7"/>
        <v>2.0540379274575393</v>
      </c>
    </row>
    <row r="102" spans="1:14" x14ac:dyDescent="0.35">
      <c r="A102" s="25" t="s">
        <v>62</v>
      </c>
      <c r="B102" s="25" t="s">
        <v>14</v>
      </c>
      <c r="D102" s="23">
        <f>'Forshammar-uvit (2)'!D99</f>
        <v>0.35465838380316944</v>
      </c>
      <c r="F102">
        <f t="shared" si="16"/>
        <v>2.06721391161819</v>
      </c>
      <c r="H102" s="2">
        <v>0.39</v>
      </c>
      <c r="I102" s="2">
        <v>1.6339999999999999</v>
      </c>
      <c r="J102" s="2">
        <f t="shared" si="6"/>
        <v>2.0382740982643206</v>
      </c>
      <c r="L102">
        <v>0.443</v>
      </c>
      <c r="M102">
        <v>1.6080000000000001</v>
      </c>
      <c r="N102" s="2">
        <f t="shared" si="7"/>
        <v>2.06721391161819</v>
      </c>
    </row>
    <row r="103" spans="1:14" x14ac:dyDescent="0.35">
      <c r="A103" s="25" t="s">
        <v>62</v>
      </c>
      <c r="B103" s="25" t="s">
        <v>48</v>
      </c>
      <c r="D103" s="23">
        <f>'Forshammar-uvit (2)'!D100</f>
        <v>0.30996298202151712</v>
      </c>
      <c r="F103">
        <f t="shared" si="16"/>
        <v>2.1268869638498993</v>
      </c>
      <c r="H103" s="2">
        <v>0.39</v>
      </c>
      <c r="I103" s="2">
        <v>1.6339999999999999</v>
      </c>
      <c r="J103" s="2">
        <f t="shared" si="6"/>
        <v>2.0908079365721459</v>
      </c>
      <c r="L103">
        <v>0.443</v>
      </c>
      <c r="M103">
        <v>1.6080000000000001</v>
      </c>
      <c r="N103" s="2">
        <f t="shared" si="7"/>
        <v>2.1268869638498993</v>
      </c>
    </row>
    <row r="104" spans="1:14" x14ac:dyDescent="0.35">
      <c r="A104" s="25" t="s">
        <v>62</v>
      </c>
      <c r="B104" s="25" t="s">
        <v>31</v>
      </c>
      <c r="D104" s="23">
        <f>'Forshammar-uvit (2)'!D101</f>
        <v>0.36010478236927446</v>
      </c>
      <c r="F104">
        <f t="shared" si="16"/>
        <v>2.0604625808912451</v>
      </c>
      <c r="H104" s="2">
        <v>0.39</v>
      </c>
      <c r="I104" s="2">
        <v>1.6339999999999999</v>
      </c>
      <c r="J104" s="2">
        <f t="shared" si="6"/>
        <v>2.032330488820735</v>
      </c>
      <c r="L104">
        <v>0.443</v>
      </c>
      <c r="M104">
        <v>1.6080000000000001</v>
      </c>
      <c r="N104" s="2">
        <f t="shared" si="7"/>
        <v>2.0604625808912451</v>
      </c>
    </row>
    <row r="105" spans="1:14" x14ac:dyDescent="0.35">
      <c r="A105" s="25" t="s">
        <v>62</v>
      </c>
      <c r="B105" s="25" t="s">
        <v>49</v>
      </c>
      <c r="D105" s="23">
        <f>'Forshammar-uvit (2)'!D102</f>
        <v>0.33549353305859436</v>
      </c>
      <c r="F105">
        <f t="shared" si="16"/>
        <v>2.0918236010422162</v>
      </c>
      <c r="H105" s="2">
        <v>0.39</v>
      </c>
      <c r="I105" s="2">
        <v>1.6339999999999999</v>
      </c>
      <c r="J105" s="2">
        <f t="shared" si="6"/>
        <v>2.0599395133328766</v>
      </c>
      <c r="L105">
        <v>0.443</v>
      </c>
      <c r="M105">
        <v>1.6080000000000001</v>
      </c>
      <c r="N105" s="2">
        <f t="shared" si="7"/>
        <v>2.0918236010422162</v>
      </c>
    </row>
    <row r="106" spans="1:14" x14ac:dyDescent="0.35">
      <c r="A106" s="25" t="s">
        <v>63</v>
      </c>
      <c r="B106" s="25" t="s">
        <v>16</v>
      </c>
      <c r="C106" t="str">
        <f>'Forshammar-uvit (2)'!C103</f>
        <v>Al</v>
      </c>
      <c r="D106" s="23">
        <f>'Forshammar-uvit (2)'!D103</f>
        <v>0.42821748477161148</v>
      </c>
      <c r="F106">
        <f>IF(C$106="Al",J106,N106)</f>
        <v>1.9647683874836961</v>
      </c>
      <c r="H106" s="2">
        <v>0.39</v>
      </c>
      <c r="I106" s="2">
        <v>1.6339999999999999</v>
      </c>
      <c r="J106" s="2">
        <f t="shared" si="6"/>
        <v>1.9647683874836961</v>
      </c>
      <c r="L106">
        <v>0.443</v>
      </c>
      <c r="M106">
        <v>1.6080000000000001</v>
      </c>
      <c r="N106" s="2">
        <f t="shared" si="7"/>
        <v>1.98371896321866</v>
      </c>
    </row>
    <row r="107" spans="1:14" x14ac:dyDescent="0.35">
      <c r="A107" s="25" t="s">
        <v>63</v>
      </c>
      <c r="B107" s="25" t="s">
        <v>13</v>
      </c>
      <c r="D107" s="23">
        <f>'Forshammar-uvit (2)'!D104</f>
        <v>0.55530426073901928</v>
      </c>
      <c r="F107">
        <f t="shared" ref="F107:F111" si="17">IF(C$106="Al",J107,N107)</f>
        <v>1.863413248182662</v>
      </c>
      <c r="H107" s="2">
        <v>0.39</v>
      </c>
      <c r="I107" s="2">
        <v>1.6339999999999999</v>
      </c>
      <c r="J107" s="2">
        <f t="shared" si="6"/>
        <v>1.863413248182662</v>
      </c>
      <c r="L107">
        <v>0.443</v>
      </c>
      <c r="M107">
        <v>1.6080000000000001</v>
      </c>
      <c r="N107" s="2">
        <f t="shared" si="7"/>
        <v>1.8685899203715879</v>
      </c>
    </row>
    <row r="108" spans="1:14" x14ac:dyDescent="0.35">
      <c r="A108" s="25" t="s">
        <v>63</v>
      </c>
      <c r="B108" s="25" t="s">
        <v>14</v>
      </c>
      <c r="D108" s="23">
        <f>'Forshammar-uvit (2)'!D105</f>
        <v>0.53854280279231548</v>
      </c>
      <c r="F108">
        <f t="shared" si="17"/>
        <v>1.8753664371255714</v>
      </c>
      <c r="H108" s="2">
        <v>0.39</v>
      </c>
      <c r="I108" s="2">
        <v>1.6339999999999999</v>
      </c>
      <c r="J108" s="2">
        <f t="shared" si="6"/>
        <v>1.8753664371255714</v>
      </c>
      <c r="L108">
        <v>0.443</v>
      </c>
      <c r="M108">
        <v>1.6080000000000001</v>
      </c>
      <c r="N108" s="2">
        <f t="shared" si="7"/>
        <v>1.8821675170426364</v>
      </c>
    </row>
    <row r="109" spans="1:14" x14ac:dyDescent="0.35">
      <c r="A109" s="25" t="s">
        <v>63</v>
      </c>
      <c r="B109" s="25" t="s">
        <v>48</v>
      </c>
      <c r="D109" s="23">
        <f>'Forshammar-uvit (2)'!D106</f>
        <v>0.46874505158163876</v>
      </c>
      <c r="F109">
        <f t="shared" si="17"/>
        <v>1.9295015407678393</v>
      </c>
      <c r="H109" s="2">
        <v>0.39</v>
      </c>
      <c r="I109" s="2">
        <v>1.6339999999999999</v>
      </c>
      <c r="J109" s="2">
        <f t="shared" si="6"/>
        <v>1.9295015407678393</v>
      </c>
      <c r="L109">
        <v>0.443</v>
      </c>
      <c r="M109">
        <v>1.6080000000000001</v>
      </c>
      <c r="N109" s="2">
        <f t="shared" si="7"/>
        <v>1.9436594424619305</v>
      </c>
    </row>
    <row r="110" spans="1:14" x14ac:dyDescent="0.35">
      <c r="A110" s="25" t="s">
        <v>63</v>
      </c>
      <c r="B110" s="25" t="s">
        <v>31</v>
      </c>
      <c r="D110" s="23">
        <f>'Forshammar-uvit (2)'!D107</f>
        <v>0.54706713537137552</v>
      </c>
      <c r="F110">
        <f t="shared" si="17"/>
        <v>1.8692416626258987</v>
      </c>
      <c r="H110" s="2">
        <v>0.39</v>
      </c>
      <c r="I110" s="2">
        <v>1.6339999999999999</v>
      </c>
      <c r="J110" s="2">
        <f t="shared" si="6"/>
        <v>1.8692416626258987</v>
      </c>
      <c r="L110">
        <v>0.443</v>
      </c>
      <c r="M110">
        <v>1.6080000000000001</v>
      </c>
      <c r="N110" s="2">
        <f t="shared" si="7"/>
        <v>1.8752104013930082</v>
      </c>
    </row>
    <row r="111" spans="1:14" x14ac:dyDescent="0.35">
      <c r="A111" s="25" t="s">
        <v>63</v>
      </c>
      <c r="B111" s="25" t="s">
        <v>49</v>
      </c>
      <c r="D111" s="23">
        <f>'Forshammar-uvit (2)'!D108</f>
        <v>0.50857940615180453</v>
      </c>
      <c r="F111">
        <f t="shared" si="17"/>
        <v>1.8976922280437329</v>
      </c>
      <c r="H111" s="2">
        <v>0.39</v>
      </c>
      <c r="I111" s="2">
        <v>1.6339999999999999</v>
      </c>
      <c r="J111" s="2">
        <f t="shared" ref="J111:J153" si="18">I111-(H111*LN(D111))</f>
        <v>1.8976922280437329</v>
      </c>
      <c r="L111">
        <v>0.443</v>
      </c>
      <c r="M111">
        <v>1.6080000000000001</v>
      </c>
      <c r="N111" s="2">
        <f t="shared" ref="N111:N153" si="19">M111-(L111*LN(D111))</f>
        <v>1.9075273257009584</v>
      </c>
    </row>
    <row r="112" spans="1:14" x14ac:dyDescent="0.35">
      <c r="A112" s="25" t="s">
        <v>64</v>
      </c>
      <c r="B112" s="25" t="s">
        <v>16</v>
      </c>
      <c r="C112" t="str">
        <f>'Forshammar-uvit (2)'!C109</f>
        <v>Al</v>
      </c>
      <c r="D112" s="23">
        <f>'Forshammar-uvit (2)'!D109</f>
        <v>0.42821748477161148</v>
      </c>
      <c r="F112">
        <f>IF(C$112="Al",J112,N112)</f>
        <v>1.9647683874836961</v>
      </c>
      <c r="H112" s="2">
        <v>0.39</v>
      </c>
      <c r="I112" s="2">
        <v>1.6339999999999999</v>
      </c>
      <c r="J112" s="2">
        <f t="shared" si="18"/>
        <v>1.9647683874836961</v>
      </c>
      <c r="L112">
        <v>0.443</v>
      </c>
      <c r="M112">
        <v>1.6080000000000001</v>
      </c>
      <c r="N112" s="2">
        <f t="shared" si="19"/>
        <v>1.98371896321866</v>
      </c>
    </row>
    <row r="113" spans="1:14" x14ac:dyDescent="0.35">
      <c r="A113" s="25" t="s">
        <v>64</v>
      </c>
      <c r="B113" s="25" t="s">
        <v>13</v>
      </c>
      <c r="D113" s="23">
        <f>'Forshammar-uvit (2)'!D110</f>
        <v>0.55530426073901928</v>
      </c>
      <c r="F113">
        <f t="shared" ref="F113:F117" si="20">IF(C$112="Al",J113,N113)</f>
        <v>1.863413248182662</v>
      </c>
      <c r="H113" s="2">
        <v>0.39</v>
      </c>
      <c r="I113" s="2">
        <v>1.6339999999999999</v>
      </c>
      <c r="J113" s="2">
        <f t="shared" si="18"/>
        <v>1.863413248182662</v>
      </c>
      <c r="L113">
        <v>0.443</v>
      </c>
      <c r="M113">
        <v>1.6080000000000001</v>
      </c>
      <c r="N113" s="2">
        <f t="shared" si="19"/>
        <v>1.8685899203715879</v>
      </c>
    </row>
    <row r="114" spans="1:14" x14ac:dyDescent="0.35">
      <c r="A114" s="25" t="s">
        <v>64</v>
      </c>
      <c r="B114" s="25" t="s">
        <v>14</v>
      </c>
      <c r="D114" s="23">
        <f>'Forshammar-uvit (2)'!D111</f>
        <v>0.53854280279231548</v>
      </c>
      <c r="F114">
        <f t="shared" si="20"/>
        <v>1.8753664371255714</v>
      </c>
      <c r="H114" s="2">
        <v>0.39</v>
      </c>
      <c r="I114" s="2">
        <v>1.6339999999999999</v>
      </c>
      <c r="J114" s="2">
        <f t="shared" si="18"/>
        <v>1.8753664371255714</v>
      </c>
      <c r="L114">
        <v>0.443</v>
      </c>
      <c r="M114">
        <v>1.6080000000000001</v>
      </c>
      <c r="N114" s="2">
        <f t="shared" si="19"/>
        <v>1.8821675170426364</v>
      </c>
    </row>
    <row r="115" spans="1:14" x14ac:dyDescent="0.35">
      <c r="A115" s="25" t="s">
        <v>64</v>
      </c>
      <c r="B115" s="25" t="s">
        <v>48</v>
      </c>
      <c r="D115" s="23">
        <f>'Forshammar-uvit (2)'!D112</f>
        <v>0.46874505158163876</v>
      </c>
      <c r="F115">
        <f t="shared" si="20"/>
        <v>1.9295015407678393</v>
      </c>
      <c r="H115" s="2">
        <v>0.39</v>
      </c>
      <c r="I115" s="2">
        <v>1.6339999999999999</v>
      </c>
      <c r="J115" s="2">
        <f t="shared" si="18"/>
        <v>1.9295015407678393</v>
      </c>
      <c r="L115">
        <v>0.443</v>
      </c>
      <c r="M115">
        <v>1.6080000000000001</v>
      </c>
      <c r="N115" s="2">
        <f t="shared" si="19"/>
        <v>1.9436594424619305</v>
      </c>
    </row>
    <row r="116" spans="1:14" x14ac:dyDescent="0.35">
      <c r="A116" s="25" t="s">
        <v>64</v>
      </c>
      <c r="B116" s="25" t="s">
        <v>31</v>
      </c>
      <c r="D116" s="23">
        <f>'Forshammar-uvit (2)'!D113</f>
        <v>0.54706713537137552</v>
      </c>
      <c r="F116">
        <f t="shared" si="20"/>
        <v>1.8692416626258987</v>
      </c>
      <c r="H116" s="2">
        <v>0.39</v>
      </c>
      <c r="I116" s="2">
        <v>1.6339999999999999</v>
      </c>
      <c r="J116" s="2">
        <f t="shared" si="18"/>
        <v>1.8692416626258987</v>
      </c>
      <c r="L116">
        <v>0.443</v>
      </c>
      <c r="M116">
        <v>1.6080000000000001</v>
      </c>
      <c r="N116" s="2">
        <f t="shared" si="19"/>
        <v>1.8752104013930082</v>
      </c>
    </row>
    <row r="117" spans="1:14" x14ac:dyDescent="0.35">
      <c r="A117" s="25" t="s">
        <v>64</v>
      </c>
      <c r="B117" s="25" t="s">
        <v>49</v>
      </c>
      <c r="D117" s="23">
        <f>'Forshammar-uvit (2)'!D114</f>
        <v>0.50857940615180453</v>
      </c>
      <c r="F117">
        <f t="shared" si="20"/>
        <v>1.8976922280437329</v>
      </c>
      <c r="H117" s="2">
        <v>0.39</v>
      </c>
      <c r="I117" s="2">
        <v>1.6339999999999999</v>
      </c>
      <c r="J117" s="2">
        <f t="shared" si="18"/>
        <v>1.8976922280437329</v>
      </c>
      <c r="L117">
        <v>0.443</v>
      </c>
      <c r="M117">
        <v>1.6080000000000001</v>
      </c>
      <c r="N117" s="2">
        <f t="shared" si="19"/>
        <v>1.9075273257009584</v>
      </c>
    </row>
    <row r="118" spans="1:14" x14ac:dyDescent="0.35">
      <c r="A118" s="25" t="s">
        <v>65</v>
      </c>
      <c r="B118" s="25" t="s">
        <v>16</v>
      </c>
      <c r="C118" t="str">
        <f>'Forshammar-uvit (2)'!C115</f>
        <v>Al</v>
      </c>
      <c r="D118" s="23">
        <f>'Forshammar-uvit (2)'!D115</f>
        <v>0.42821748477161148</v>
      </c>
      <c r="F118">
        <f>IF(C$118="Al",J118,N118)</f>
        <v>1.9647683874836961</v>
      </c>
      <c r="H118" s="2">
        <v>0.39</v>
      </c>
      <c r="I118" s="2">
        <v>1.6339999999999999</v>
      </c>
      <c r="J118" s="2">
        <f t="shared" si="18"/>
        <v>1.9647683874836961</v>
      </c>
      <c r="L118">
        <v>0.443</v>
      </c>
      <c r="M118">
        <v>1.6080000000000001</v>
      </c>
      <c r="N118" s="2">
        <f t="shared" si="19"/>
        <v>1.98371896321866</v>
      </c>
    </row>
    <row r="119" spans="1:14" x14ac:dyDescent="0.35">
      <c r="A119" s="25" t="s">
        <v>65</v>
      </c>
      <c r="B119" s="25" t="s">
        <v>13</v>
      </c>
      <c r="D119" s="23">
        <f>'Forshammar-uvit (2)'!D116</f>
        <v>0.55530426073901928</v>
      </c>
      <c r="F119">
        <f t="shared" ref="F119:F123" si="21">IF(C$118="Al",J119,N119)</f>
        <v>1.863413248182662</v>
      </c>
      <c r="H119" s="2">
        <v>0.39</v>
      </c>
      <c r="I119" s="2">
        <v>1.6339999999999999</v>
      </c>
      <c r="J119" s="2">
        <f t="shared" si="18"/>
        <v>1.863413248182662</v>
      </c>
      <c r="L119">
        <v>0.443</v>
      </c>
      <c r="M119">
        <v>1.6080000000000001</v>
      </c>
      <c r="N119" s="2">
        <f t="shared" si="19"/>
        <v>1.8685899203715879</v>
      </c>
    </row>
    <row r="120" spans="1:14" x14ac:dyDescent="0.35">
      <c r="A120" s="25" t="s">
        <v>65</v>
      </c>
      <c r="B120" s="25" t="s">
        <v>14</v>
      </c>
      <c r="D120" s="23">
        <f>'Forshammar-uvit (2)'!D117</f>
        <v>0.53854280279231548</v>
      </c>
      <c r="F120">
        <f t="shared" si="21"/>
        <v>1.8753664371255714</v>
      </c>
      <c r="H120" s="2">
        <v>0.39</v>
      </c>
      <c r="I120" s="2">
        <v>1.6339999999999999</v>
      </c>
      <c r="J120" s="2">
        <f t="shared" si="18"/>
        <v>1.8753664371255714</v>
      </c>
      <c r="L120">
        <v>0.443</v>
      </c>
      <c r="M120">
        <v>1.6080000000000001</v>
      </c>
      <c r="N120" s="2">
        <f t="shared" si="19"/>
        <v>1.8821675170426364</v>
      </c>
    </row>
    <row r="121" spans="1:14" x14ac:dyDescent="0.35">
      <c r="A121" s="25" t="s">
        <v>65</v>
      </c>
      <c r="B121" s="25" t="s">
        <v>48</v>
      </c>
      <c r="D121" s="23">
        <f>'Forshammar-uvit (2)'!D118</f>
        <v>0.46874505158163876</v>
      </c>
      <c r="F121">
        <f t="shared" si="21"/>
        <v>1.9295015407678393</v>
      </c>
      <c r="H121" s="2">
        <v>0.39</v>
      </c>
      <c r="I121" s="2">
        <v>1.6339999999999999</v>
      </c>
      <c r="J121" s="2">
        <f t="shared" si="18"/>
        <v>1.9295015407678393</v>
      </c>
      <c r="L121">
        <v>0.443</v>
      </c>
      <c r="M121">
        <v>1.6080000000000001</v>
      </c>
      <c r="N121" s="2">
        <f t="shared" si="19"/>
        <v>1.9436594424619305</v>
      </c>
    </row>
    <row r="122" spans="1:14" x14ac:dyDescent="0.35">
      <c r="A122" s="25" t="s">
        <v>65</v>
      </c>
      <c r="B122" s="25" t="s">
        <v>31</v>
      </c>
      <c r="D122" s="23">
        <f>'Forshammar-uvit (2)'!D119</f>
        <v>0.54706713537137552</v>
      </c>
      <c r="F122">
        <f t="shared" si="21"/>
        <v>1.8692416626258987</v>
      </c>
      <c r="H122" s="2">
        <v>0.39</v>
      </c>
      <c r="I122" s="2">
        <v>1.6339999999999999</v>
      </c>
      <c r="J122" s="2">
        <f t="shared" si="18"/>
        <v>1.8692416626258987</v>
      </c>
      <c r="L122">
        <v>0.443</v>
      </c>
      <c r="M122">
        <v>1.6080000000000001</v>
      </c>
      <c r="N122" s="2">
        <f t="shared" si="19"/>
        <v>1.8752104013930082</v>
      </c>
    </row>
    <row r="123" spans="1:14" x14ac:dyDescent="0.35">
      <c r="A123" s="25" t="s">
        <v>65</v>
      </c>
      <c r="B123" s="25" t="s">
        <v>49</v>
      </c>
      <c r="D123" s="23">
        <f>'Forshammar-uvit (2)'!D120</f>
        <v>0.50857940615180453</v>
      </c>
      <c r="F123">
        <f t="shared" si="21"/>
        <v>1.8976922280437329</v>
      </c>
      <c r="H123" s="2">
        <v>0.39</v>
      </c>
      <c r="I123" s="2">
        <v>1.6339999999999999</v>
      </c>
      <c r="J123" s="2">
        <f t="shared" si="18"/>
        <v>1.8976922280437329</v>
      </c>
      <c r="L123">
        <v>0.443</v>
      </c>
      <c r="M123">
        <v>1.6080000000000001</v>
      </c>
      <c r="N123" s="2">
        <f t="shared" si="19"/>
        <v>1.9075273257009584</v>
      </c>
    </row>
    <row r="124" spans="1:14" x14ac:dyDescent="0.35">
      <c r="A124" s="25" t="s">
        <v>66</v>
      </c>
      <c r="B124" s="25" t="s">
        <v>16</v>
      </c>
      <c r="C124" t="str">
        <f>'Forshammar-uvit (2)'!C121</f>
        <v>Al</v>
      </c>
      <c r="D124" s="23">
        <f>'Forshammar-uvit (2)'!D121</f>
        <v>0.42821748477161148</v>
      </c>
      <c r="F124">
        <f>IF(C$124="Al",J124,N124)</f>
        <v>1.9647683874836961</v>
      </c>
      <c r="H124" s="2">
        <v>0.39</v>
      </c>
      <c r="I124" s="2">
        <v>1.6339999999999999</v>
      </c>
      <c r="J124" s="2">
        <f t="shared" si="18"/>
        <v>1.9647683874836961</v>
      </c>
      <c r="L124">
        <v>0.443</v>
      </c>
      <c r="M124">
        <v>1.6080000000000001</v>
      </c>
      <c r="N124" s="2">
        <f t="shared" si="19"/>
        <v>1.98371896321866</v>
      </c>
    </row>
    <row r="125" spans="1:14" x14ac:dyDescent="0.35">
      <c r="A125" s="25" t="s">
        <v>66</v>
      </c>
      <c r="B125" s="25" t="s">
        <v>13</v>
      </c>
      <c r="D125" s="23">
        <f>'Forshammar-uvit (2)'!D122</f>
        <v>0.55530426073901928</v>
      </c>
      <c r="F125">
        <f t="shared" ref="F125:F129" si="22">IF(C$124="Al",J125,N125)</f>
        <v>1.863413248182662</v>
      </c>
      <c r="H125" s="2">
        <v>0.39</v>
      </c>
      <c r="I125" s="2">
        <v>1.6339999999999999</v>
      </c>
      <c r="J125" s="2">
        <f t="shared" si="18"/>
        <v>1.863413248182662</v>
      </c>
      <c r="L125">
        <v>0.443</v>
      </c>
      <c r="M125">
        <v>1.6080000000000001</v>
      </c>
      <c r="N125" s="2">
        <f t="shared" si="19"/>
        <v>1.8685899203715879</v>
      </c>
    </row>
    <row r="126" spans="1:14" x14ac:dyDescent="0.35">
      <c r="A126" s="25" t="s">
        <v>66</v>
      </c>
      <c r="B126" s="25" t="s">
        <v>14</v>
      </c>
      <c r="D126" s="23">
        <f>'Forshammar-uvit (2)'!D123</f>
        <v>0.53854280279231548</v>
      </c>
      <c r="F126">
        <f t="shared" si="22"/>
        <v>1.8753664371255714</v>
      </c>
      <c r="H126" s="2">
        <v>0.39</v>
      </c>
      <c r="I126" s="2">
        <v>1.6339999999999999</v>
      </c>
      <c r="J126" s="2">
        <f t="shared" si="18"/>
        <v>1.8753664371255714</v>
      </c>
      <c r="L126">
        <v>0.443</v>
      </c>
      <c r="M126">
        <v>1.6080000000000001</v>
      </c>
      <c r="N126" s="2">
        <f t="shared" si="19"/>
        <v>1.8821675170426364</v>
      </c>
    </row>
    <row r="127" spans="1:14" x14ac:dyDescent="0.35">
      <c r="A127" s="25" t="s">
        <v>66</v>
      </c>
      <c r="B127" s="25" t="s">
        <v>48</v>
      </c>
      <c r="D127" s="23">
        <f>'Forshammar-uvit (2)'!D124</f>
        <v>0.46874505158163876</v>
      </c>
      <c r="F127">
        <f t="shared" si="22"/>
        <v>1.9295015407678393</v>
      </c>
      <c r="H127" s="2">
        <v>0.39</v>
      </c>
      <c r="I127" s="2">
        <v>1.6339999999999999</v>
      </c>
      <c r="J127" s="2">
        <f t="shared" si="18"/>
        <v>1.9295015407678393</v>
      </c>
      <c r="L127">
        <v>0.443</v>
      </c>
      <c r="M127">
        <v>1.6080000000000001</v>
      </c>
      <c r="N127" s="2">
        <f t="shared" si="19"/>
        <v>1.9436594424619305</v>
      </c>
    </row>
    <row r="128" spans="1:14" x14ac:dyDescent="0.35">
      <c r="A128" s="25" t="s">
        <v>66</v>
      </c>
      <c r="B128" s="25" t="s">
        <v>31</v>
      </c>
      <c r="D128" s="23">
        <f>'Forshammar-uvit (2)'!D125</f>
        <v>0.54706713537137552</v>
      </c>
      <c r="F128">
        <f t="shared" si="22"/>
        <v>1.8692416626258987</v>
      </c>
      <c r="H128" s="2">
        <v>0.39</v>
      </c>
      <c r="I128" s="2">
        <v>1.6339999999999999</v>
      </c>
      <c r="J128" s="2">
        <f t="shared" si="18"/>
        <v>1.8692416626258987</v>
      </c>
      <c r="L128">
        <v>0.443</v>
      </c>
      <c r="M128">
        <v>1.6080000000000001</v>
      </c>
      <c r="N128" s="2">
        <f t="shared" si="19"/>
        <v>1.8752104013930082</v>
      </c>
    </row>
    <row r="129" spans="1:14" x14ac:dyDescent="0.35">
      <c r="A129" s="25" t="s">
        <v>66</v>
      </c>
      <c r="B129" s="25" t="s">
        <v>49</v>
      </c>
      <c r="D129" s="23">
        <f>'Forshammar-uvit (2)'!D126</f>
        <v>0.50857940615180453</v>
      </c>
      <c r="F129">
        <f t="shared" si="22"/>
        <v>1.8976922280437329</v>
      </c>
      <c r="H129" s="2">
        <v>0.39</v>
      </c>
      <c r="I129" s="2">
        <v>1.6339999999999999</v>
      </c>
      <c r="J129" s="2">
        <f t="shared" si="18"/>
        <v>1.8976922280437329</v>
      </c>
      <c r="L129">
        <v>0.443</v>
      </c>
      <c r="M129">
        <v>1.6080000000000001</v>
      </c>
      <c r="N129" s="2">
        <f t="shared" si="19"/>
        <v>1.9075273257009584</v>
      </c>
    </row>
    <row r="130" spans="1:14" x14ac:dyDescent="0.35">
      <c r="A130" s="25" t="s">
        <v>67</v>
      </c>
      <c r="B130" s="25" t="s">
        <v>16</v>
      </c>
      <c r="C130" t="str">
        <f>'Forshammar-uvit (2)'!C127</f>
        <v>Mg</v>
      </c>
      <c r="D130" s="23">
        <f>'Forshammar-uvit (2)'!D127</f>
        <v>0.2839220801541476</v>
      </c>
      <c r="F130">
        <f>IF(C$130="Al",J130,N130)</f>
        <v>2.165761561745374</v>
      </c>
      <c r="H130" s="2">
        <v>0.39</v>
      </c>
      <c r="I130" s="2">
        <v>1.6339999999999999</v>
      </c>
      <c r="J130" s="2">
        <f t="shared" si="18"/>
        <v>2.1250316232069881</v>
      </c>
      <c r="L130">
        <v>0.443</v>
      </c>
      <c r="M130">
        <v>1.6080000000000001</v>
      </c>
      <c r="N130" s="2">
        <f t="shared" si="19"/>
        <v>2.165761561745374</v>
      </c>
    </row>
    <row r="131" spans="1:14" x14ac:dyDescent="0.35">
      <c r="A131" s="25" t="s">
        <v>67</v>
      </c>
      <c r="B131" s="25" t="s">
        <v>13</v>
      </c>
      <c r="D131" s="23">
        <f>'Forshammar-uvit (2)'!D128</f>
        <v>0.36536529266073814</v>
      </c>
      <c r="F131">
        <f t="shared" ref="F131:F135" si="23">IF(C$130="Al",J131,N131)</f>
        <v>2.0540379274575393</v>
      </c>
      <c r="H131" s="2">
        <v>0.39</v>
      </c>
      <c r="I131" s="2">
        <v>1.6339999999999999</v>
      </c>
      <c r="J131" s="2">
        <f t="shared" si="18"/>
        <v>2.0266744733824837</v>
      </c>
      <c r="L131">
        <v>0.443</v>
      </c>
      <c r="M131">
        <v>1.6080000000000001</v>
      </c>
      <c r="N131" s="2">
        <f t="shared" si="19"/>
        <v>2.0540379274575393</v>
      </c>
    </row>
    <row r="132" spans="1:14" x14ac:dyDescent="0.35">
      <c r="A132" s="25" t="s">
        <v>67</v>
      </c>
      <c r="B132" s="25" t="s">
        <v>14</v>
      </c>
      <c r="D132" s="23">
        <f>'Forshammar-uvit (2)'!D129</f>
        <v>0.35465838380316944</v>
      </c>
      <c r="F132">
        <f t="shared" si="23"/>
        <v>2.06721391161819</v>
      </c>
      <c r="H132" s="2">
        <v>0.39</v>
      </c>
      <c r="I132" s="2">
        <v>1.6339999999999999</v>
      </c>
      <c r="J132" s="2">
        <f t="shared" si="18"/>
        <v>2.0382740982643206</v>
      </c>
      <c r="L132">
        <v>0.443</v>
      </c>
      <c r="M132">
        <v>1.6080000000000001</v>
      </c>
      <c r="N132" s="2">
        <f t="shared" si="19"/>
        <v>2.06721391161819</v>
      </c>
    </row>
    <row r="133" spans="1:14" x14ac:dyDescent="0.35">
      <c r="A133" s="25" t="s">
        <v>67</v>
      </c>
      <c r="B133" s="25" t="s">
        <v>48</v>
      </c>
      <c r="D133" s="23">
        <f>'Forshammar-uvit (2)'!D130</f>
        <v>0.30996298202151712</v>
      </c>
      <c r="F133">
        <f t="shared" si="23"/>
        <v>2.1268869638498993</v>
      </c>
      <c r="H133" s="2">
        <v>0.39</v>
      </c>
      <c r="I133" s="2">
        <v>1.6339999999999999</v>
      </c>
      <c r="J133" s="2">
        <f t="shared" si="18"/>
        <v>2.0908079365721459</v>
      </c>
      <c r="L133">
        <v>0.443</v>
      </c>
      <c r="M133">
        <v>1.6080000000000001</v>
      </c>
      <c r="N133" s="2">
        <f t="shared" si="19"/>
        <v>2.1268869638498993</v>
      </c>
    </row>
    <row r="134" spans="1:14" x14ac:dyDescent="0.35">
      <c r="A134" s="25" t="s">
        <v>67</v>
      </c>
      <c r="B134" s="25" t="s">
        <v>31</v>
      </c>
      <c r="D134" s="23">
        <f>'Forshammar-uvit (2)'!D131</f>
        <v>0.36010478236927446</v>
      </c>
      <c r="F134">
        <f t="shared" si="23"/>
        <v>2.0604625808912451</v>
      </c>
      <c r="H134" s="2">
        <v>0.39</v>
      </c>
      <c r="I134" s="2">
        <v>1.6339999999999999</v>
      </c>
      <c r="J134" s="2">
        <f t="shared" si="18"/>
        <v>2.032330488820735</v>
      </c>
      <c r="L134">
        <v>0.443</v>
      </c>
      <c r="M134">
        <v>1.6080000000000001</v>
      </c>
      <c r="N134" s="2">
        <f t="shared" si="19"/>
        <v>2.0604625808912451</v>
      </c>
    </row>
    <row r="135" spans="1:14" x14ac:dyDescent="0.35">
      <c r="A135" s="25" t="s">
        <v>67</v>
      </c>
      <c r="B135" s="25" t="s">
        <v>49</v>
      </c>
      <c r="D135" s="23">
        <f>'Forshammar-uvit (2)'!D132</f>
        <v>0.33549353305859436</v>
      </c>
      <c r="F135">
        <f t="shared" si="23"/>
        <v>2.0918236010422162</v>
      </c>
      <c r="H135" s="2">
        <v>0.39</v>
      </c>
      <c r="I135" s="2">
        <v>1.6339999999999999</v>
      </c>
      <c r="J135" s="2">
        <f t="shared" si="18"/>
        <v>2.0599395133328766</v>
      </c>
      <c r="L135">
        <v>0.443</v>
      </c>
      <c r="M135">
        <v>1.6080000000000001</v>
      </c>
      <c r="N135" s="2">
        <f t="shared" si="19"/>
        <v>2.0918236010422162</v>
      </c>
    </row>
    <row r="136" spans="1:14" x14ac:dyDescent="0.35">
      <c r="A136" s="25" t="s">
        <v>68</v>
      </c>
      <c r="B136" s="25" t="s">
        <v>16</v>
      </c>
      <c r="C136" t="str">
        <f>'Forshammar-uvit (2)'!C133</f>
        <v>Al</v>
      </c>
      <c r="D136" s="23">
        <f>'Forshammar-uvit (2)'!D133</f>
        <v>0.42821748477161148</v>
      </c>
      <c r="F136">
        <f>IF(C$136="Al",J136,N136)</f>
        <v>1.9647683874836961</v>
      </c>
      <c r="H136" s="2">
        <v>0.39</v>
      </c>
      <c r="I136" s="2">
        <v>1.6339999999999999</v>
      </c>
      <c r="J136" s="2">
        <f t="shared" si="18"/>
        <v>1.9647683874836961</v>
      </c>
      <c r="L136">
        <v>0.443</v>
      </c>
      <c r="M136">
        <v>1.6080000000000001</v>
      </c>
      <c r="N136" s="2">
        <f t="shared" si="19"/>
        <v>1.98371896321866</v>
      </c>
    </row>
    <row r="137" spans="1:14" x14ac:dyDescent="0.35">
      <c r="A137" s="25" t="s">
        <v>68</v>
      </c>
      <c r="B137" s="25" t="s">
        <v>13</v>
      </c>
      <c r="D137" s="23">
        <f>'Forshammar-uvit (2)'!D134</f>
        <v>0.55530426073901928</v>
      </c>
      <c r="F137">
        <f t="shared" ref="F137:F141" si="24">IF(C$136="Al",J137,N137)</f>
        <v>1.863413248182662</v>
      </c>
      <c r="H137" s="2">
        <v>0.39</v>
      </c>
      <c r="I137" s="2">
        <v>1.6339999999999999</v>
      </c>
      <c r="J137" s="2">
        <f t="shared" si="18"/>
        <v>1.863413248182662</v>
      </c>
      <c r="L137">
        <v>0.443</v>
      </c>
      <c r="M137">
        <v>1.6080000000000001</v>
      </c>
      <c r="N137" s="2">
        <f t="shared" si="19"/>
        <v>1.8685899203715879</v>
      </c>
    </row>
    <row r="138" spans="1:14" x14ac:dyDescent="0.35">
      <c r="A138" s="25" t="s">
        <v>68</v>
      </c>
      <c r="B138" s="25" t="s">
        <v>14</v>
      </c>
      <c r="D138" s="23">
        <f>'Forshammar-uvit (2)'!D135</f>
        <v>0.53854280279231548</v>
      </c>
      <c r="F138">
        <f t="shared" si="24"/>
        <v>1.8753664371255714</v>
      </c>
      <c r="H138" s="2">
        <v>0.39</v>
      </c>
      <c r="I138" s="2">
        <v>1.6339999999999999</v>
      </c>
      <c r="J138" s="2">
        <f t="shared" si="18"/>
        <v>1.8753664371255714</v>
      </c>
      <c r="L138">
        <v>0.443</v>
      </c>
      <c r="M138">
        <v>1.6080000000000001</v>
      </c>
      <c r="N138" s="2">
        <f t="shared" si="19"/>
        <v>1.8821675170426364</v>
      </c>
    </row>
    <row r="139" spans="1:14" x14ac:dyDescent="0.35">
      <c r="A139" s="25" t="s">
        <v>68</v>
      </c>
      <c r="B139" s="25" t="s">
        <v>48</v>
      </c>
      <c r="D139" s="23">
        <f>'Forshammar-uvit (2)'!D136</f>
        <v>0.46874505158163876</v>
      </c>
      <c r="F139">
        <f t="shared" si="24"/>
        <v>1.9295015407678393</v>
      </c>
      <c r="H139" s="2">
        <v>0.39</v>
      </c>
      <c r="I139" s="2">
        <v>1.6339999999999999</v>
      </c>
      <c r="J139" s="2">
        <f t="shared" si="18"/>
        <v>1.9295015407678393</v>
      </c>
      <c r="L139">
        <v>0.443</v>
      </c>
      <c r="M139">
        <v>1.6080000000000001</v>
      </c>
      <c r="N139" s="2">
        <f t="shared" si="19"/>
        <v>1.9436594424619305</v>
      </c>
    </row>
    <row r="140" spans="1:14" x14ac:dyDescent="0.35">
      <c r="A140" s="25" t="s">
        <v>68</v>
      </c>
      <c r="B140" s="25" t="s">
        <v>31</v>
      </c>
      <c r="D140" s="23">
        <f>'Forshammar-uvit (2)'!D137</f>
        <v>0.54706713537137552</v>
      </c>
      <c r="F140">
        <f t="shared" si="24"/>
        <v>1.8692416626258987</v>
      </c>
      <c r="H140" s="2">
        <v>0.39</v>
      </c>
      <c r="I140" s="2">
        <v>1.6339999999999999</v>
      </c>
      <c r="J140" s="2">
        <f t="shared" si="18"/>
        <v>1.8692416626258987</v>
      </c>
      <c r="L140">
        <v>0.443</v>
      </c>
      <c r="M140">
        <v>1.6080000000000001</v>
      </c>
      <c r="N140" s="2">
        <f t="shared" si="19"/>
        <v>1.8752104013930082</v>
      </c>
    </row>
    <row r="141" spans="1:14" x14ac:dyDescent="0.35">
      <c r="A141" s="25" t="s">
        <v>68</v>
      </c>
      <c r="B141" s="25" t="s">
        <v>49</v>
      </c>
      <c r="D141" s="23">
        <f>'Forshammar-uvit (2)'!D138</f>
        <v>0.50857940615180453</v>
      </c>
      <c r="F141">
        <f t="shared" si="24"/>
        <v>1.8976922280437329</v>
      </c>
      <c r="H141" s="2">
        <v>0.39</v>
      </c>
      <c r="I141" s="2">
        <v>1.6339999999999999</v>
      </c>
      <c r="J141" s="2">
        <f t="shared" si="18"/>
        <v>1.8976922280437329</v>
      </c>
      <c r="L141">
        <v>0.443</v>
      </c>
      <c r="M141">
        <v>1.6080000000000001</v>
      </c>
      <c r="N141" s="2">
        <f t="shared" si="19"/>
        <v>1.9075273257009584</v>
      </c>
    </row>
    <row r="142" spans="1:14" x14ac:dyDescent="0.35">
      <c r="A142" s="25" t="s">
        <v>69</v>
      </c>
      <c r="B142" s="25" t="s">
        <v>16</v>
      </c>
      <c r="C142" t="str">
        <f>'Forshammar-uvit (2)'!C139</f>
        <v>Al</v>
      </c>
      <c r="D142" s="23">
        <f>'Forshammar-uvit (2)'!D139</f>
        <v>0.42821748477161148</v>
      </c>
      <c r="F142">
        <f>IF(C$142="Al",J142,N142)</f>
        <v>1.9647683874836961</v>
      </c>
      <c r="H142" s="2">
        <v>0.39</v>
      </c>
      <c r="I142" s="2">
        <v>1.6339999999999999</v>
      </c>
      <c r="J142" s="2">
        <f t="shared" si="18"/>
        <v>1.9647683874836961</v>
      </c>
      <c r="L142">
        <v>0.443</v>
      </c>
      <c r="M142">
        <v>1.6080000000000001</v>
      </c>
      <c r="N142" s="2">
        <f t="shared" si="19"/>
        <v>1.98371896321866</v>
      </c>
    </row>
    <row r="143" spans="1:14" x14ac:dyDescent="0.35">
      <c r="A143" s="25" t="s">
        <v>69</v>
      </c>
      <c r="B143" s="25" t="s">
        <v>13</v>
      </c>
      <c r="D143" s="23">
        <f>'Forshammar-uvit (2)'!D140</f>
        <v>0.55530426073901928</v>
      </c>
      <c r="F143">
        <f t="shared" ref="F143:F147" si="25">IF(C$142="Al",J143,N143)</f>
        <v>1.863413248182662</v>
      </c>
      <c r="H143" s="2">
        <v>0.39</v>
      </c>
      <c r="I143" s="2">
        <v>1.6339999999999999</v>
      </c>
      <c r="J143" s="2">
        <f t="shared" si="18"/>
        <v>1.863413248182662</v>
      </c>
      <c r="L143">
        <v>0.443</v>
      </c>
      <c r="M143">
        <v>1.6080000000000001</v>
      </c>
      <c r="N143" s="2">
        <f t="shared" si="19"/>
        <v>1.8685899203715879</v>
      </c>
    </row>
    <row r="144" spans="1:14" x14ac:dyDescent="0.35">
      <c r="A144" s="25" t="s">
        <v>69</v>
      </c>
      <c r="B144" s="25" t="s">
        <v>14</v>
      </c>
      <c r="D144" s="23">
        <f>'Forshammar-uvit (2)'!D141</f>
        <v>0.53854280279231548</v>
      </c>
      <c r="F144">
        <f t="shared" si="25"/>
        <v>1.8753664371255714</v>
      </c>
      <c r="H144" s="2">
        <v>0.39</v>
      </c>
      <c r="I144" s="2">
        <v>1.6339999999999999</v>
      </c>
      <c r="J144" s="2">
        <f t="shared" si="18"/>
        <v>1.8753664371255714</v>
      </c>
      <c r="L144">
        <v>0.443</v>
      </c>
      <c r="M144">
        <v>1.6080000000000001</v>
      </c>
      <c r="N144" s="2">
        <f t="shared" si="19"/>
        <v>1.8821675170426364</v>
      </c>
    </row>
    <row r="145" spans="1:14" x14ac:dyDescent="0.35">
      <c r="A145" s="25" t="s">
        <v>69</v>
      </c>
      <c r="B145" s="25" t="s">
        <v>48</v>
      </c>
      <c r="D145" s="23">
        <f>'Forshammar-uvit (2)'!D142</f>
        <v>0.46874505158163876</v>
      </c>
      <c r="F145">
        <f t="shared" si="25"/>
        <v>1.9295015407678393</v>
      </c>
      <c r="H145" s="2">
        <v>0.39</v>
      </c>
      <c r="I145" s="2">
        <v>1.6339999999999999</v>
      </c>
      <c r="J145" s="2">
        <f t="shared" si="18"/>
        <v>1.9295015407678393</v>
      </c>
      <c r="L145">
        <v>0.443</v>
      </c>
      <c r="M145">
        <v>1.6080000000000001</v>
      </c>
      <c r="N145" s="2">
        <f t="shared" si="19"/>
        <v>1.9436594424619305</v>
      </c>
    </row>
    <row r="146" spans="1:14" x14ac:dyDescent="0.35">
      <c r="A146" s="25" t="s">
        <v>69</v>
      </c>
      <c r="B146" s="25" t="s">
        <v>31</v>
      </c>
      <c r="D146" s="23">
        <f>'Forshammar-uvit (2)'!D143</f>
        <v>0.54706713537137552</v>
      </c>
      <c r="F146">
        <f t="shared" si="25"/>
        <v>1.8692416626258987</v>
      </c>
      <c r="H146" s="2">
        <v>0.39</v>
      </c>
      <c r="I146" s="2">
        <v>1.6339999999999999</v>
      </c>
      <c r="J146" s="2">
        <f t="shared" si="18"/>
        <v>1.8692416626258987</v>
      </c>
      <c r="L146">
        <v>0.443</v>
      </c>
      <c r="M146">
        <v>1.6080000000000001</v>
      </c>
      <c r="N146" s="2">
        <f t="shared" si="19"/>
        <v>1.8752104013930082</v>
      </c>
    </row>
    <row r="147" spans="1:14" x14ac:dyDescent="0.35">
      <c r="A147" s="25" t="s">
        <v>69</v>
      </c>
      <c r="B147" s="25" t="s">
        <v>49</v>
      </c>
      <c r="D147" s="23">
        <f>'Forshammar-uvit (2)'!D144</f>
        <v>0.50857940615180453</v>
      </c>
      <c r="F147">
        <f t="shared" si="25"/>
        <v>1.8976922280437329</v>
      </c>
      <c r="H147" s="2">
        <v>0.39</v>
      </c>
      <c r="I147" s="2">
        <v>1.6339999999999999</v>
      </c>
      <c r="J147" s="2">
        <f t="shared" si="18"/>
        <v>1.8976922280437329</v>
      </c>
      <c r="L147">
        <v>0.443</v>
      </c>
      <c r="M147">
        <v>1.6080000000000001</v>
      </c>
      <c r="N147" s="2">
        <f t="shared" si="19"/>
        <v>1.9075273257009584</v>
      </c>
    </row>
    <row r="148" spans="1:14" x14ac:dyDescent="0.35">
      <c r="A148" s="25" t="s">
        <v>70</v>
      </c>
      <c r="B148" s="25" t="s">
        <v>16</v>
      </c>
      <c r="C148" t="str">
        <f>'Forshammar-uvit (2)'!C145</f>
        <v>Mg</v>
      </c>
      <c r="D148" s="23">
        <f>'Forshammar-uvit (2)'!D145</f>
        <v>0.2839220801541476</v>
      </c>
      <c r="F148">
        <f>IF(C$148="Al",J148,N148)</f>
        <v>2.165761561745374</v>
      </c>
      <c r="H148" s="2">
        <v>0.39</v>
      </c>
      <c r="I148" s="2">
        <v>1.6339999999999999</v>
      </c>
      <c r="J148" s="2">
        <f t="shared" si="18"/>
        <v>2.1250316232069881</v>
      </c>
      <c r="L148">
        <v>0.443</v>
      </c>
      <c r="M148">
        <v>1.6080000000000001</v>
      </c>
      <c r="N148" s="2">
        <f t="shared" si="19"/>
        <v>2.165761561745374</v>
      </c>
    </row>
    <row r="149" spans="1:14" x14ac:dyDescent="0.35">
      <c r="A149" s="25" t="s">
        <v>70</v>
      </c>
      <c r="B149" s="25" t="s">
        <v>13</v>
      </c>
      <c r="D149" s="23">
        <f>'Forshammar-uvit (2)'!D146</f>
        <v>0.36536529266073814</v>
      </c>
      <c r="F149">
        <f t="shared" ref="F149:F153" si="26">IF(C$148="Al",J149,N149)</f>
        <v>2.0540379274575393</v>
      </c>
      <c r="H149" s="2">
        <v>0.39</v>
      </c>
      <c r="I149" s="2">
        <v>1.6339999999999999</v>
      </c>
      <c r="J149" s="2">
        <f t="shared" si="18"/>
        <v>2.0266744733824837</v>
      </c>
      <c r="L149">
        <v>0.443</v>
      </c>
      <c r="M149">
        <v>1.6080000000000001</v>
      </c>
      <c r="N149" s="2">
        <f t="shared" si="19"/>
        <v>2.0540379274575393</v>
      </c>
    </row>
    <row r="150" spans="1:14" x14ac:dyDescent="0.35">
      <c r="A150" s="25" t="s">
        <v>70</v>
      </c>
      <c r="B150" s="25" t="s">
        <v>14</v>
      </c>
      <c r="D150" s="23">
        <f>'Forshammar-uvit (2)'!D147</f>
        <v>0.35465838380316944</v>
      </c>
      <c r="F150">
        <f t="shared" si="26"/>
        <v>2.06721391161819</v>
      </c>
      <c r="H150" s="2">
        <v>0.39</v>
      </c>
      <c r="I150" s="2">
        <v>1.6339999999999999</v>
      </c>
      <c r="J150" s="2">
        <f t="shared" si="18"/>
        <v>2.0382740982643206</v>
      </c>
      <c r="L150">
        <v>0.443</v>
      </c>
      <c r="M150">
        <v>1.6080000000000001</v>
      </c>
      <c r="N150" s="2">
        <f t="shared" si="19"/>
        <v>2.06721391161819</v>
      </c>
    </row>
    <row r="151" spans="1:14" x14ac:dyDescent="0.35">
      <c r="A151" s="25" t="s">
        <v>70</v>
      </c>
      <c r="B151" s="25" t="s">
        <v>48</v>
      </c>
      <c r="D151" s="23">
        <f>'Forshammar-uvit (2)'!D148</f>
        <v>0.30996298202151712</v>
      </c>
      <c r="F151">
        <f t="shared" si="26"/>
        <v>2.1268869638498993</v>
      </c>
      <c r="H151" s="2">
        <v>0.39</v>
      </c>
      <c r="I151" s="2">
        <v>1.6339999999999999</v>
      </c>
      <c r="J151" s="2">
        <f t="shared" si="18"/>
        <v>2.0908079365721459</v>
      </c>
      <c r="L151">
        <v>0.443</v>
      </c>
      <c r="M151">
        <v>1.6080000000000001</v>
      </c>
      <c r="N151" s="2">
        <f t="shared" si="19"/>
        <v>2.1268869638498993</v>
      </c>
    </row>
    <row r="152" spans="1:14" x14ac:dyDescent="0.35">
      <c r="A152" s="25" t="s">
        <v>70</v>
      </c>
      <c r="B152" s="25" t="s">
        <v>31</v>
      </c>
      <c r="D152" s="23">
        <f>'Forshammar-uvit (2)'!D149</f>
        <v>0.36010478236927446</v>
      </c>
      <c r="F152">
        <f t="shared" si="26"/>
        <v>2.0604625808912451</v>
      </c>
      <c r="H152" s="2">
        <v>0.39</v>
      </c>
      <c r="I152" s="2">
        <v>1.6339999999999999</v>
      </c>
      <c r="J152" s="2">
        <f t="shared" si="18"/>
        <v>2.032330488820735</v>
      </c>
      <c r="L152">
        <v>0.443</v>
      </c>
      <c r="M152">
        <v>1.6080000000000001</v>
      </c>
      <c r="N152" s="2">
        <f t="shared" si="19"/>
        <v>2.0604625808912451</v>
      </c>
    </row>
    <row r="153" spans="1:14" x14ac:dyDescent="0.35">
      <c r="A153" s="25" t="s">
        <v>70</v>
      </c>
      <c r="B153" s="25" t="s">
        <v>49</v>
      </c>
      <c r="D153" s="23">
        <f>'Forshammar-uvit (2)'!D150</f>
        <v>0.33549353305859436</v>
      </c>
      <c r="F153">
        <f t="shared" si="26"/>
        <v>2.0918236010422162</v>
      </c>
      <c r="H153" s="2">
        <v>0.39</v>
      </c>
      <c r="I153" s="2">
        <v>1.6339999999999999</v>
      </c>
      <c r="J153" s="2">
        <f t="shared" si="18"/>
        <v>2.0599395133328766</v>
      </c>
      <c r="L153">
        <v>0.443</v>
      </c>
      <c r="M153">
        <v>1.6080000000000001</v>
      </c>
      <c r="N153" s="2">
        <f t="shared" si="19"/>
        <v>2.0918236010422162</v>
      </c>
    </row>
    <row r="154" spans="1:14" x14ac:dyDescent="0.35">
      <c r="A154" s="25"/>
      <c r="B154" s="25"/>
      <c r="D154" s="23"/>
      <c r="J154" t="s">
        <v>27</v>
      </c>
      <c r="N154" t="s">
        <v>28</v>
      </c>
    </row>
    <row r="155" spans="1:14" x14ac:dyDescent="0.35">
      <c r="A155" s="27" t="s">
        <v>6</v>
      </c>
      <c r="B155" s="27" t="s">
        <v>15</v>
      </c>
      <c r="C155" t="str">
        <f>'Forshammar-uvit (2)'!C151</f>
        <v>Al</v>
      </c>
      <c r="D155" s="23">
        <f>'Forshammar-uvit (2)'!D151</f>
        <v>0.43840106217974595</v>
      </c>
      <c r="F155">
        <f>IF(C$155="Al",J155,N155)</f>
        <v>1.9556022369934425</v>
      </c>
      <c r="H155" s="2">
        <v>0.39</v>
      </c>
      <c r="I155" s="2">
        <v>1.6339999999999999</v>
      </c>
      <c r="J155" s="2">
        <f>I155-(H155*LN(D155))</f>
        <v>1.9556022369934425</v>
      </c>
      <c r="L155">
        <v>0.443</v>
      </c>
      <c r="M155">
        <v>1.6080000000000001</v>
      </c>
      <c r="N155" s="2">
        <f>M155-(L155*LN(D155))</f>
        <v>1.9733071563797311</v>
      </c>
    </row>
    <row r="156" spans="1:14" x14ac:dyDescent="0.35">
      <c r="A156" s="27" t="s">
        <v>6</v>
      </c>
      <c r="B156" s="27" t="s">
        <v>10</v>
      </c>
      <c r="D156" s="23">
        <f>'Forshammar-uvit (2)'!D152</f>
        <v>0.53622570708376127</v>
      </c>
      <c r="F156">
        <f t="shared" ref="F156:F160" si="27">IF(C$155="Al",J156,N156)</f>
        <v>1.8770480433842069</v>
      </c>
      <c r="H156" s="2">
        <v>0.39</v>
      </c>
      <c r="I156" s="2">
        <v>1.6339999999999999</v>
      </c>
      <c r="J156" s="2">
        <f t="shared" ref="J156:J172" si="28">I156-(H156*LN(D156))</f>
        <v>1.8770480433842069</v>
      </c>
      <c r="L156">
        <v>0.443</v>
      </c>
      <c r="M156">
        <v>1.6080000000000001</v>
      </c>
      <c r="N156" s="2">
        <f t="shared" ref="N156:N172" si="29">M156-(L156*LN(D156))</f>
        <v>1.8840776492800098</v>
      </c>
    </row>
    <row r="157" spans="1:14" x14ac:dyDescent="0.35">
      <c r="A157" s="27" t="s">
        <v>6</v>
      </c>
      <c r="B157" s="27" t="s">
        <v>10</v>
      </c>
      <c r="D157" s="23">
        <f>'Forshammar-uvit (2)'!D153</f>
        <v>0.53622570708376127</v>
      </c>
      <c r="F157">
        <f t="shared" si="27"/>
        <v>1.8770480433842069</v>
      </c>
      <c r="H157" s="2">
        <v>0.39</v>
      </c>
      <c r="I157" s="2">
        <v>1.6339999999999999</v>
      </c>
      <c r="J157" s="2">
        <f t="shared" si="28"/>
        <v>1.8770480433842069</v>
      </c>
      <c r="L157">
        <v>0.443</v>
      </c>
      <c r="M157">
        <v>1.6080000000000001</v>
      </c>
      <c r="N157" s="2">
        <f t="shared" si="29"/>
        <v>1.8840776492800098</v>
      </c>
    </row>
    <row r="158" spans="1:14" x14ac:dyDescent="0.35">
      <c r="A158" s="27" t="s">
        <v>6</v>
      </c>
      <c r="B158" s="27" t="s">
        <v>16</v>
      </c>
      <c r="D158" s="23">
        <f>'Forshammar-uvit (2)'!D154</f>
        <v>0.45356894373658097</v>
      </c>
      <c r="F158">
        <f t="shared" si="27"/>
        <v>1.9423371180896656</v>
      </c>
      <c r="H158" s="2">
        <v>0.39</v>
      </c>
      <c r="I158" s="2">
        <v>1.6339999999999999</v>
      </c>
      <c r="J158" s="2">
        <f t="shared" si="28"/>
        <v>1.9423371180896656</v>
      </c>
      <c r="L158">
        <v>0.443</v>
      </c>
      <c r="M158">
        <v>1.6080000000000001</v>
      </c>
      <c r="N158" s="2">
        <f t="shared" si="29"/>
        <v>1.9582393418300561</v>
      </c>
    </row>
    <row r="159" spans="1:14" x14ac:dyDescent="0.35">
      <c r="A159" s="27" t="s">
        <v>6</v>
      </c>
      <c r="B159" s="27" t="s">
        <v>13</v>
      </c>
      <c r="D159" s="23">
        <f>'Forshammar-uvit (2)'!D155</f>
        <v>0.52088961752645224</v>
      </c>
      <c r="F159">
        <f t="shared" si="27"/>
        <v>1.8883646792287536</v>
      </c>
      <c r="H159" s="2">
        <v>0.39</v>
      </c>
      <c r="I159" s="2">
        <v>1.6339999999999999</v>
      </c>
      <c r="J159" s="2">
        <f t="shared" si="28"/>
        <v>1.8883646792287536</v>
      </c>
      <c r="L159">
        <v>0.443</v>
      </c>
      <c r="M159">
        <v>1.6080000000000001</v>
      </c>
      <c r="N159" s="2">
        <f t="shared" si="29"/>
        <v>1.8969321869188152</v>
      </c>
    </row>
    <row r="160" spans="1:14" x14ac:dyDescent="0.35">
      <c r="A160" s="27" t="s">
        <v>6</v>
      </c>
      <c r="B160" s="27" t="s">
        <v>13</v>
      </c>
      <c r="D160" s="23">
        <f>'Forshammar-uvit (2)'!D156</f>
        <v>0.52088961752645224</v>
      </c>
      <c r="F160">
        <f t="shared" si="27"/>
        <v>1.8883646792287536</v>
      </c>
      <c r="H160" s="2">
        <v>0.39</v>
      </c>
      <c r="I160" s="2">
        <v>1.6339999999999999</v>
      </c>
      <c r="J160" s="2">
        <f t="shared" si="28"/>
        <v>1.8883646792287536</v>
      </c>
      <c r="L160">
        <v>0.443</v>
      </c>
      <c r="M160">
        <v>1.6080000000000001</v>
      </c>
      <c r="N160" s="2">
        <f t="shared" si="29"/>
        <v>1.8969321869188152</v>
      </c>
    </row>
    <row r="161" spans="1:14" x14ac:dyDescent="0.35">
      <c r="A161" s="27" t="s">
        <v>8</v>
      </c>
      <c r="B161" s="27" t="s">
        <v>15</v>
      </c>
      <c r="C161" t="str">
        <f>'Forshammar-uvit (2)'!C157</f>
        <v>Mg</v>
      </c>
      <c r="D161" s="23">
        <f>'Forshammar-uvit (2)'!D157</f>
        <v>0.30317525883956165</v>
      </c>
      <c r="F161">
        <f>IF(C$161="Al",J161,N161)</f>
        <v>2.1366957933038067</v>
      </c>
      <c r="H161" s="2">
        <v>0.39</v>
      </c>
      <c r="I161" s="2">
        <v>1.6339999999999999</v>
      </c>
      <c r="J161" s="2">
        <f t="shared" si="28"/>
        <v>2.0994432491839379</v>
      </c>
      <c r="L161">
        <v>0.443</v>
      </c>
      <c r="M161">
        <v>1.6080000000000001</v>
      </c>
      <c r="N161" s="2">
        <f t="shared" si="29"/>
        <v>2.1366957933038067</v>
      </c>
    </row>
    <row r="162" spans="1:14" x14ac:dyDescent="0.35">
      <c r="A162" s="27" t="s">
        <v>8</v>
      </c>
      <c r="B162" s="27" t="s">
        <v>10</v>
      </c>
      <c r="D162" s="23">
        <f>'Forshammar-uvit (2)'!D158</f>
        <v>0.3567841823059778</v>
      </c>
      <c r="F162">
        <f t="shared" ref="F162:F166" si="30">IF(C$161="Al",J162,N162)</f>
        <v>2.0645665256329493</v>
      </c>
      <c r="H162" s="2">
        <v>0.39</v>
      </c>
      <c r="I162" s="2">
        <v>1.6339999999999999</v>
      </c>
      <c r="J162" s="2">
        <f t="shared" si="28"/>
        <v>2.0359434424308129</v>
      </c>
      <c r="L162">
        <v>0.443</v>
      </c>
      <c r="M162">
        <v>1.6080000000000001</v>
      </c>
      <c r="N162" s="2">
        <f t="shared" si="29"/>
        <v>2.0645665256329493</v>
      </c>
    </row>
    <row r="163" spans="1:14" x14ac:dyDescent="0.35">
      <c r="A163" s="27" t="s">
        <v>8</v>
      </c>
      <c r="B163" s="27" t="s">
        <v>10</v>
      </c>
      <c r="D163" s="23">
        <f>'Forshammar-uvit (2)'!D159</f>
        <v>0.3567841823059778</v>
      </c>
      <c r="F163">
        <f t="shared" si="30"/>
        <v>2.0645665256329493</v>
      </c>
      <c r="H163" s="2">
        <v>0.39</v>
      </c>
      <c r="I163" s="2">
        <v>1.6339999999999999</v>
      </c>
      <c r="J163" s="2">
        <f t="shared" si="28"/>
        <v>2.0359434424308129</v>
      </c>
      <c r="L163">
        <v>0.443</v>
      </c>
      <c r="M163">
        <v>1.6080000000000001</v>
      </c>
      <c r="N163" s="2">
        <f t="shared" si="29"/>
        <v>2.0645665256329493</v>
      </c>
    </row>
    <row r="164" spans="1:14" x14ac:dyDescent="0.35">
      <c r="A164" s="27" t="s">
        <v>8</v>
      </c>
      <c r="B164" s="27" t="s">
        <v>16</v>
      </c>
      <c r="D164" s="23">
        <f>'Forshammar-uvit (2)'!D160</f>
        <v>0.29160104566823764</v>
      </c>
      <c r="F164">
        <f t="shared" si="30"/>
        <v>2.1539393309485737</v>
      </c>
      <c r="H164" s="2">
        <v>0.39</v>
      </c>
      <c r="I164" s="2">
        <v>1.6339999999999999</v>
      </c>
      <c r="J164" s="2">
        <f t="shared" si="28"/>
        <v>2.1146237902256062</v>
      </c>
      <c r="L164">
        <v>0.443</v>
      </c>
      <c r="M164">
        <v>1.6080000000000001</v>
      </c>
      <c r="N164" s="2">
        <f t="shared" si="29"/>
        <v>2.1539393309485737</v>
      </c>
    </row>
    <row r="165" spans="1:14" x14ac:dyDescent="0.35">
      <c r="A165" s="27" t="s">
        <v>8</v>
      </c>
      <c r="B165" s="27" t="s">
        <v>13</v>
      </c>
      <c r="D165" s="23">
        <f>'Forshammar-uvit (2)'!D161</f>
        <v>0.3433711857957718</v>
      </c>
      <c r="F165">
        <f t="shared" si="30"/>
        <v>2.0815418564775769</v>
      </c>
      <c r="H165" s="2">
        <v>0.39</v>
      </c>
      <c r="I165" s="2">
        <v>1.6339999999999999</v>
      </c>
      <c r="J165" s="2">
        <f t="shared" si="28"/>
        <v>2.0508878646190856</v>
      </c>
      <c r="L165">
        <v>0.443</v>
      </c>
      <c r="M165">
        <v>1.6080000000000001</v>
      </c>
      <c r="N165" s="2">
        <f t="shared" si="29"/>
        <v>2.0815418564775769</v>
      </c>
    </row>
    <row r="166" spans="1:14" x14ac:dyDescent="0.35">
      <c r="A166" s="27" t="s">
        <v>8</v>
      </c>
      <c r="B166" s="27" t="s">
        <v>13</v>
      </c>
      <c r="D166" s="23">
        <f>'Forshammar-uvit (2)'!D162</f>
        <v>0.3433711857957718</v>
      </c>
      <c r="F166">
        <f t="shared" si="30"/>
        <v>2.0815418564775769</v>
      </c>
      <c r="H166" s="2">
        <v>0.39</v>
      </c>
      <c r="I166" s="2">
        <v>1.6339999999999999</v>
      </c>
      <c r="J166" s="2">
        <f t="shared" si="28"/>
        <v>2.0508878646190856</v>
      </c>
      <c r="L166">
        <v>0.443</v>
      </c>
      <c r="M166">
        <v>1.6080000000000001</v>
      </c>
      <c r="N166" s="2">
        <f t="shared" si="29"/>
        <v>2.0815418564775769</v>
      </c>
    </row>
    <row r="167" spans="1:14" x14ac:dyDescent="0.35">
      <c r="A167" s="27" t="s">
        <v>71</v>
      </c>
      <c r="B167" s="27" t="s">
        <v>15</v>
      </c>
      <c r="C167" t="str">
        <f>'Forshammar-uvit (2)'!C163</f>
        <v>Mg</v>
      </c>
      <c r="D167" s="23">
        <f>'Forshammar-uvit (2)'!D163</f>
        <v>0.30317525883956165</v>
      </c>
      <c r="F167">
        <f>IF(C$167="Al",J167,N167)</f>
        <v>2.1366957933038067</v>
      </c>
      <c r="H167" s="2">
        <v>0.39</v>
      </c>
      <c r="I167" s="2">
        <v>1.6339999999999999</v>
      </c>
      <c r="J167" s="2">
        <f t="shared" si="28"/>
        <v>2.0994432491839379</v>
      </c>
      <c r="L167">
        <v>0.443</v>
      </c>
      <c r="M167">
        <v>1.6080000000000001</v>
      </c>
      <c r="N167" s="2">
        <f t="shared" si="29"/>
        <v>2.1366957933038067</v>
      </c>
    </row>
    <row r="168" spans="1:14" x14ac:dyDescent="0.35">
      <c r="A168" s="27" t="s">
        <v>71</v>
      </c>
      <c r="B168" s="27" t="s">
        <v>10</v>
      </c>
      <c r="D168" s="23">
        <f>'Forshammar-uvit (2)'!D164</f>
        <v>0.3567841823059778</v>
      </c>
      <c r="F168">
        <f t="shared" ref="F168:F172" si="31">IF(C$167="Al",J168,N168)</f>
        <v>2.0645665256329493</v>
      </c>
      <c r="H168" s="2">
        <v>0.39</v>
      </c>
      <c r="I168" s="2">
        <v>1.6339999999999999</v>
      </c>
      <c r="J168" s="2">
        <f t="shared" si="28"/>
        <v>2.0359434424308129</v>
      </c>
      <c r="L168">
        <v>0.443</v>
      </c>
      <c r="M168">
        <v>1.6080000000000001</v>
      </c>
      <c r="N168" s="2">
        <f t="shared" si="29"/>
        <v>2.0645665256329493</v>
      </c>
    </row>
    <row r="169" spans="1:14" x14ac:dyDescent="0.35">
      <c r="A169" s="27" t="s">
        <v>71</v>
      </c>
      <c r="B169" s="27" t="s">
        <v>10</v>
      </c>
      <c r="D169" s="23">
        <f>'Forshammar-uvit (2)'!D165</f>
        <v>0.3567841823059778</v>
      </c>
      <c r="F169">
        <f t="shared" si="31"/>
        <v>2.0645665256329493</v>
      </c>
      <c r="H169" s="2">
        <v>0.39</v>
      </c>
      <c r="I169" s="2">
        <v>1.6339999999999999</v>
      </c>
      <c r="J169" s="2">
        <f t="shared" si="28"/>
        <v>2.0359434424308129</v>
      </c>
      <c r="L169">
        <v>0.443</v>
      </c>
      <c r="M169">
        <v>1.6080000000000001</v>
      </c>
      <c r="N169" s="2">
        <f t="shared" si="29"/>
        <v>2.0645665256329493</v>
      </c>
    </row>
    <row r="170" spans="1:14" x14ac:dyDescent="0.35">
      <c r="A170" s="27" t="s">
        <v>71</v>
      </c>
      <c r="B170" s="27" t="s">
        <v>16</v>
      </c>
      <c r="D170" s="23">
        <f>'Forshammar-uvit (2)'!D166</f>
        <v>0.29160104566823764</v>
      </c>
      <c r="F170">
        <f t="shared" si="31"/>
        <v>2.1539393309485737</v>
      </c>
      <c r="H170" s="2">
        <v>0.39</v>
      </c>
      <c r="I170" s="2">
        <v>1.6339999999999999</v>
      </c>
      <c r="J170" s="2">
        <f t="shared" si="28"/>
        <v>2.1146237902256062</v>
      </c>
      <c r="L170">
        <v>0.443</v>
      </c>
      <c r="M170">
        <v>1.6080000000000001</v>
      </c>
      <c r="N170" s="2">
        <f t="shared" si="29"/>
        <v>2.1539393309485737</v>
      </c>
    </row>
    <row r="171" spans="1:14" x14ac:dyDescent="0.35">
      <c r="A171" s="27" t="s">
        <v>71</v>
      </c>
      <c r="B171" s="27" t="s">
        <v>13</v>
      </c>
      <c r="D171" s="23">
        <f>'Forshammar-uvit (2)'!D167</f>
        <v>0.3433711857957718</v>
      </c>
      <c r="F171">
        <f t="shared" si="31"/>
        <v>2.0815418564775769</v>
      </c>
      <c r="H171" s="2">
        <v>0.39</v>
      </c>
      <c r="I171" s="2">
        <v>1.6339999999999999</v>
      </c>
      <c r="J171" s="2">
        <f t="shared" si="28"/>
        <v>2.0508878646190856</v>
      </c>
      <c r="L171">
        <v>0.443</v>
      </c>
      <c r="M171">
        <v>1.6080000000000001</v>
      </c>
      <c r="N171" s="2">
        <f t="shared" si="29"/>
        <v>2.0815418564775769</v>
      </c>
    </row>
    <row r="172" spans="1:14" x14ac:dyDescent="0.35">
      <c r="A172" s="27" t="s">
        <v>71</v>
      </c>
      <c r="B172" s="27" t="s">
        <v>13</v>
      </c>
      <c r="D172" s="23">
        <f>'Forshammar-uvit (2)'!D168</f>
        <v>0.3433711857957718</v>
      </c>
      <c r="F172">
        <f t="shared" si="31"/>
        <v>2.0815418564775769</v>
      </c>
      <c r="H172" s="2">
        <v>0.39</v>
      </c>
      <c r="I172" s="2">
        <v>1.6339999999999999</v>
      </c>
      <c r="J172" s="2">
        <f t="shared" si="28"/>
        <v>2.0508878646190856</v>
      </c>
      <c r="L172">
        <v>0.443</v>
      </c>
      <c r="M172">
        <v>1.6080000000000001</v>
      </c>
      <c r="N172" s="2">
        <f t="shared" si="29"/>
        <v>2.0815418564775769</v>
      </c>
    </row>
    <row r="173" spans="1:14" x14ac:dyDescent="0.35">
      <c r="A173" s="27"/>
      <c r="B173" s="27"/>
      <c r="D173" s="23"/>
      <c r="J173" t="s">
        <v>19</v>
      </c>
    </row>
    <row r="174" spans="1:14" x14ac:dyDescent="0.35">
      <c r="A174" s="30" t="s">
        <v>72</v>
      </c>
      <c r="B174" s="30" t="s">
        <v>10</v>
      </c>
      <c r="C174" t="str">
        <f>'Forshammar-uvit (2)'!C169</f>
        <v>Ca</v>
      </c>
      <c r="D174" s="23">
        <f>'Forshammar-uvit (2)'!D169</f>
        <v>0.29593841256058551</v>
      </c>
      <c r="F174">
        <f>J174</f>
        <v>2.4049999999999998</v>
      </c>
      <c r="H174">
        <v>0.40899999999999997</v>
      </c>
      <c r="I174">
        <v>1.907</v>
      </c>
      <c r="J174" s="2">
        <f>I174-(H174*LN(D174))</f>
        <v>2.4049999999999998</v>
      </c>
    </row>
    <row r="175" spans="1:14" x14ac:dyDescent="0.35">
      <c r="A175" s="30" t="s">
        <v>72</v>
      </c>
      <c r="B175" s="30" t="s">
        <v>10</v>
      </c>
      <c r="D175" s="23">
        <f>'Forshammar-uvit (2)'!D170</f>
        <v>0.29593841256058551</v>
      </c>
      <c r="F175">
        <f t="shared" ref="F175:F182" si="32">J175</f>
        <v>2.4049999999999998</v>
      </c>
      <c r="H175">
        <v>0.40899999999999997</v>
      </c>
      <c r="I175">
        <v>1.907</v>
      </c>
      <c r="J175" s="2">
        <f t="shared" ref="J175:J182" si="33">I175-(H175*LN(D175))</f>
        <v>2.4049999999999998</v>
      </c>
    </row>
    <row r="176" spans="1:14" x14ac:dyDescent="0.35">
      <c r="A176" s="30" t="s">
        <v>72</v>
      </c>
      <c r="B176" s="30" t="s">
        <v>10</v>
      </c>
      <c r="D176" s="23">
        <f>'Forshammar-uvit (2)'!D171</f>
        <v>0.29593841256058551</v>
      </c>
      <c r="F176">
        <f t="shared" si="32"/>
        <v>2.4049999999999998</v>
      </c>
      <c r="H176">
        <v>0.40899999999999997</v>
      </c>
      <c r="I176">
        <v>1.907</v>
      </c>
      <c r="J176" s="2">
        <f t="shared" si="33"/>
        <v>2.4049999999999998</v>
      </c>
    </row>
    <row r="177" spans="1:10" x14ac:dyDescent="0.35">
      <c r="A177" s="30" t="s">
        <v>73</v>
      </c>
      <c r="B177" s="30" t="s">
        <v>11</v>
      </c>
      <c r="D177" s="23">
        <f>'Forshammar-uvit (2)'!D172</f>
        <v>0.13378898720735533</v>
      </c>
      <c r="F177">
        <f t="shared" si="32"/>
        <v>2.7296999999999998</v>
      </c>
      <c r="H177">
        <v>0.40899999999999997</v>
      </c>
      <c r="I177">
        <v>1.907</v>
      </c>
      <c r="J177" s="2">
        <f t="shared" si="33"/>
        <v>2.7296999999999998</v>
      </c>
    </row>
    <row r="178" spans="1:10" x14ac:dyDescent="0.35">
      <c r="A178" s="30" t="s">
        <v>73</v>
      </c>
      <c r="B178" s="30" t="s">
        <v>11</v>
      </c>
      <c r="D178" s="23">
        <f>'Forshammar-uvit (2)'!D173</f>
        <v>0.13378898720735533</v>
      </c>
      <c r="F178">
        <f t="shared" si="32"/>
        <v>2.7296999999999998</v>
      </c>
      <c r="H178">
        <v>0.40899999999999997</v>
      </c>
      <c r="I178">
        <v>1.907</v>
      </c>
      <c r="J178" s="2">
        <f t="shared" si="33"/>
        <v>2.7296999999999998</v>
      </c>
    </row>
    <row r="179" spans="1:10" x14ac:dyDescent="0.35">
      <c r="A179" s="30" t="s">
        <v>73</v>
      </c>
      <c r="B179" s="30" t="s">
        <v>11</v>
      </c>
      <c r="D179" s="23">
        <f>'Forshammar-uvit (2)'!D174</f>
        <v>0.13378898720735533</v>
      </c>
      <c r="F179">
        <f t="shared" si="32"/>
        <v>2.7296999999999998</v>
      </c>
      <c r="H179">
        <v>0.40899999999999997</v>
      </c>
      <c r="I179">
        <v>1.907</v>
      </c>
      <c r="J179" s="2">
        <f t="shared" si="33"/>
        <v>2.7296999999999998</v>
      </c>
    </row>
    <row r="180" spans="1:10" x14ac:dyDescent="0.35">
      <c r="A180" s="30" t="s">
        <v>73</v>
      </c>
      <c r="B180" s="30" t="s">
        <v>12</v>
      </c>
      <c r="D180" s="23">
        <f>'Forshammar-uvit (2)'!D175</f>
        <v>0.17432351142263749</v>
      </c>
      <c r="F180">
        <f t="shared" si="32"/>
        <v>2.6214585600067908</v>
      </c>
      <c r="H180">
        <v>0.40899999999999997</v>
      </c>
      <c r="I180">
        <v>1.907</v>
      </c>
      <c r="J180" s="2">
        <f t="shared" si="33"/>
        <v>2.6214585600067908</v>
      </c>
    </row>
    <row r="181" spans="1:10" x14ac:dyDescent="0.35">
      <c r="A181" s="30" t="s">
        <v>73</v>
      </c>
      <c r="B181" s="30" t="s">
        <v>12</v>
      </c>
      <c r="D181" s="23">
        <f>'Forshammar-uvit (2)'!D176</f>
        <v>0.17432351142263749</v>
      </c>
      <c r="F181">
        <f t="shared" si="32"/>
        <v>2.6214585600067908</v>
      </c>
      <c r="H181">
        <v>0.40899999999999997</v>
      </c>
      <c r="I181">
        <v>1.907</v>
      </c>
      <c r="J181" s="2">
        <f t="shared" si="33"/>
        <v>2.6214585600067908</v>
      </c>
    </row>
    <row r="182" spans="1:10" x14ac:dyDescent="0.35">
      <c r="A182" s="30" t="s">
        <v>73</v>
      </c>
      <c r="B182" s="30" t="s">
        <v>12</v>
      </c>
      <c r="D182" s="23">
        <f>'Forshammar-uvit (2)'!D177</f>
        <v>0.17432351142263749</v>
      </c>
      <c r="F182">
        <f t="shared" si="32"/>
        <v>2.6214585600067908</v>
      </c>
      <c r="H182">
        <v>0.40899999999999997</v>
      </c>
      <c r="I182">
        <v>1.907</v>
      </c>
      <c r="J182" s="2">
        <f t="shared" si="33"/>
        <v>2.6214585600067908</v>
      </c>
    </row>
    <row r="185" spans="1:10" x14ac:dyDescent="0.35">
      <c r="A185" t="s">
        <v>21</v>
      </c>
      <c r="B185" s="4">
        <v>1.6242000000000001</v>
      </c>
      <c r="D185">
        <f>(F2+F6+F10+F14+F18+F22)/6</f>
        <v>1.6264523929557473</v>
      </c>
      <c r="E185" s="4">
        <f>D185-B185</f>
        <v>2.2523929557471956E-3</v>
      </c>
    </row>
    <row r="186" spans="1:10" x14ac:dyDescent="0.35">
      <c r="A186" t="s">
        <v>22</v>
      </c>
      <c r="B186" s="4">
        <v>1.6394</v>
      </c>
      <c r="D186">
        <f>(F3+F7+F11+F15+F19+F23)/6</f>
        <v>1.6420319658569154</v>
      </c>
      <c r="E186" s="4">
        <f t="shared" ref="E186:E211" si="34">D186-B186</f>
        <v>2.6319658569153859E-3</v>
      </c>
    </row>
    <row r="187" spans="1:10" x14ac:dyDescent="0.35">
      <c r="A187" t="s">
        <v>33</v>
      </c>
      <c r="B187" s="4">
        <v>1.6071</v>
      </c>
      <c r="D187">
        <f>(F4+F8+F12+F16+F20+F24)/6</f>
        <v>1.6065084543928752</v>
      </c>
      <c r="E187" s="4">
        <f t="shared" si="34"/>
        <v>-5.9154560712482152E-4</v>
      </c>
    </row>
    <row r="188" spans="1:10" x14ac:dyDescent="0.35">
      <c r="A188" t="s">
        <v>34</v>
      </c>
      <c r="B188" s="4">
        <v>1.607</v>
      </c>
      <c r="D188">
        <f>(F5+F9+F13+F17+F21+F25)/6</f>
        <v>1.6066</v>
      </c>
      <c r="E188" s="4">
        <f t="shared" si="34"/>
        <v>-3.9999999999995595E-4</v>
      </c>
    </row>
    <row r="189" spans="1:10" x14ac:dyDescent="0.35">
      <c r="A189" s="6" t="s">
        <v>159</v>
      </c>
      <c r="B189" s="4">
        <f>AVERAGE(B185:B188)</f>
        <v>1.6194250000000001</v>
      </c>
      <c r="D189" s="4">
        <f>AVERAGE(D185:D188)</f>
        <v>1.6203982033013844</v>
      </c>
      <c r="E189" s="4">
        <f t="shared" si="34"/>
        <v>9.7320330138428446E-4</v>
      </c>
    </row>
    <row r="190" spans="1:10" x14ac:dyDescent="0.35">
      <c r="A190" t="s">
        <v>42</v>
      </c>
      <c r="B190" s="4">
        <v>1.365</v>
      </c>
      <c r="D190">
        <f>(F27+F30+F33+F36+F39+F42)/6</f>
        <v>1.3649483999325513</v>
      </c>
      <c r="E190" s="4">
        <f t="shared" si="34"/>
        <v>-5.1600067448642761E-5</v>
      </c>
    </row>
    <row r="191" spans="1:10" x14ac:dyDescent="0.35">
      <c r="A191" t="s">
        <v>43</v>
      </c>
      <c r="B191" s="4">
        <v>1.3794</v>
      </c>
      <c r="D191">
        <f>(F28+F31+F34+F37+F40+F43)/6</f>
        <v>1.3796999999999999</v>
      </c>
      <c r="E191" s="4">
        <f t="shared" si="34"/>
        <v>2.9999999999996696E-4</v>
      </c>
    </row>
    <row r="192" spans="1:10" x14ac:dyDescent="0.35">
      <c r="A192" t="s">
        <v>43</v>
      </c>
      <c r="B192" s="4">
        <v>1.3794</v>
      </c>
      <c r="D192">
        <f>(F29+F32+F35+F38+F41+F44)/6</f>
        <v>1.3796999999999999</v>
      </c>
      <c r="E192" s="4">
        <f t="shared" si="34"/>
        <v>2.9999999999996696E-4</v>
      </c>
    </row>
    <row r="193" spans="1:5" x14ac:dyDescent="0.35">
      <c r="A193" s="6" t="s">
        <v>160</v>
      </c>
      <c r="B193" s="4">
        <f>AVERAGE(B190:B192)</f>
        <v>1.3745999999999998</v>
      </c>
      <c r="D193" s="4">
        <f>AVERAGE(D190:D192)</f>
        <v>1.3747827999775171</v>
      </c>
      <c r="E193" s="4">
        <f t="shared" si="34"/>
        <v>1.8279997751724508E-4</v>
      </c>
    </row>
    <row r="194" spans="1:5" x14ac:dyDescent="0.35">
      <c r="A194" t="s">
        <v>39</v>
      </c>
      <c r="B194" s="4">
        <v>1.9888999999999999</v>
      </c>
      <c r="D194">
        <f>(F46+F52+F58+F64+F70+F76+F82+F88+F94+F100+F106+F112+F118+F124+F130+F136+F142+F148)/18</f>
        <v>2.0317661122375887</v>
      </c>
      <c r="E194" s="4">
        <f t="shared" si="34"/>
        <v>4.2866112237588849E-2</v>
      </c>
    </row>
    <row r="195" spans="1:5" x14ac:dyDescent="0.35">
      <c r="A195" t="s">
        <v>36</v>
      </c>
      <c r="B195" s="4">
        <v>1.8863000000000001</v>
      </c>
      <c r="D195">
        <f>(F47+F53+F59+F65+F71+F77+F83+F89+F95+F101+F107+F113+F119+F125+F131+F137+F143+F149)/18</f>
        <v>1.9269548079409549</v>
      </c>
      <c r="E195" s="4">
        <f t="shared" si="34"/>
        <v>4.0654807940954774E-2</v>
      </c>
    </row>
    <row r="196" spans="1:5" x14ac:dyDescent="0.35">
      <c r="A196" t="s">
        <v>37</v>
      </c>
      <c r="B196" s="4">
        <v>1.8984000000000001</v>
      </c>
      <c r="D196">
        <f>(F48+F54+F60+F66+F72+F78+F84+F90+F96+F102+F108+F114+F120+F126+F132+F138+F144+F150)/18</f>
        <v>1.9393155952897776</v>
      </c>
      <c r="E196" s="4">
        <f t="shared" si="34"/>
        <v>4.0915595289777507E-2</v>
      </c>
    </row>
    <row r="197" spans="1:5" x14ac:dyDescent="0.35">
      <c r="A197" t="s">
        <v>40</v>
      </c>
      <c r="B197" s="4">
        <v>1.9532</v>
      </c>
      <c r="D197">
        <f>(F49+F55+F61+F67+F73+F79+F85+F91+F97+F103+F109+F115+F121+F127+F133+F139+F145+F151)/18</f>
        <v>1.995296681795192</v>
      </c>
      <c r="E197" s="4">
        <f t="shared" si="34"/>
        <v>4.2096681795191992E-2</v>
      </c>
    </row>
    <row r="198" spans="1:5" x14ac:dyDescent="0.35">
      <c r="A198" t="s">
        <v>38</v>
      </c>
      <c r="B198" s="4">
        <v>1.8922000000000001</v>
      </c>
      <c r="D198">
        <f>(F50+F56+F62+F68+F74+F80+F86+F92+F98+F104+F110+F116+F122+F128+F134+F140+F146+F152)/18</f>
        <v>1.9329819687143477</v>
      </c>
      <c r="E198" s="4">
        <f t="shared" si="34"/>
        <v>4.0781968714347583E-2</v>
      </c>
    </row>
    <row r="199" spans="1:5" x14ac:dyDescent="0.35">
      <c r="A199" t="s">
        <v>41</v>
      </c>
      <c r="B199" s="4">
        <v>1.921</v>
      </c>
      <c r="D199">
        <f>(F51+F57+F63+F69+F75+F81+F87+F99+F105+F111+F93+F117+F123+F129+F135+F141+F147+F153)/18</f>
        <v>1.9624026857098942</v>
      </c>
      <c r="E199" s="4">
        <f t="shared" si="34"/>
        <v>4.1402685709894138E-2</v>
      </c>
    </row>
    <row r="200" spans="1:5" x14ac:dyDescent="0.35">
      <c r="A200" s="6" t="s">
        <v>161</v>
      </c>
      <c r="B200" s="4">
        <f>AVERAGE(B194:B199)</f>
        <v>1.9233333333333331</v>
      </c>
      <c r="D200" s="4">
        <f>AVERAGE(D194:D199)</f>
        <v>1.9647863086146262</v>
      </c>
      <c r="E200" s="4">
        <f t="shared" si="34"/>
        <v>4.1452975281293103E-2</v>
      </c>
    </row>
    <row r="201" spans="1:5" x14ac:dyDescent="0.35">
      <c r="A201" t="s">
        <v>24</v>
      </c>
      <c r="B201" s="4">
        <v>1.9894000000000001</v>
      </c>
      <c r="D201">
        <f t="shared" ref="D201:D206" si="35">(F155+F161+F167)/3</f>
        <v>2.0763312745336848</v>
      </c>
      <c r="E201" s="4">
        <f t="shared" si="34"/>
        <v>8.6931274533684766E-2</v>
      </c>
    </row>
    <row r="202" spans="1:5" x14ac:dyDescent="0.35">
      <c r="A202" t="s">
        <v>23</v>
      </c>
      <c r="B202" s="4">
        <v>1.9911000000000001</v>
      </c>
      <c r="D202">
        <f t="shared" si="35"/>
        <v>2.0020603648833686</v>
      </c>
      <c r="E202" s="4">
        <f t="shared" si="34"/>
        <v>1.096036488336849E-2</v>
      </c>
    </row>
    <row r="203" spans="1:5" x14ac:dyDescent="0.35">
      <c r="A203" t="s">
        <v>23</v>
      </c>
      <c r="B203" s="4">
        <v>1.9911000000000001</v>
      </c>
      <c r="D203">
        <f t="shared" si="35"/>
        <v>2.0020603648833686</v>
      </c>
      <c r="E203" s="4">
        <f t="shared" si="34"/>
        <v>1.096036488336849E-2</v>
      </c>
    </row>
    <row r="204" spans="1:5" x14ac:dyDescent="0.35">
      <c r="A204" t="s">
        <v>25</v>
      </c>
      <c r="B204" s="4">
        <v>2.1107999999999998</v>
      </c>
      <c r="D204">
        <f t="shared" si="35"/>
        <v>2.0834052599956041</v>
      </c>
      <c r="E204" s="4">
        <f t="shared" si="34"/>
        <v>-2.7394740004395679E-2</v>
      </c>
    </row>
    <row r="205" spans="1:5" x14ac:dyDescent="0.35">
      <c r="A205" t="s">
        <v>26</v>
      </c>
      <c r="B205" s="4">
        <v>1.9953000000000001</v>
      </c>
      <c r="D205">
        <f t="shared" si="35"/>
        <v>2.0171494640613026</v>
      </c>
      <c r="E205" s="4">
        <f t="shared" si="34"/>
        <v>2.1849464061302504E-2</v>
      </c>
    </row>
    <row r="206" spans="1:5" x14ac:dyDescent="0.35">
      <c r="A206" t="s">
        <v>26</v>
      </c>
      <c r="B206" s="4">
        <v>1.9953000000000001</v>
      </c>
      <c r="D206">
        <f t="shared" si="35"/>
        <v>2.0171494640613026</v>
      </c>
      <c r="E206" s="4">
        <f t="shared" si="34"/>
        <v>2.1849464061302504E-2</v>
      </c>
    </row>
    <row r="207" spans="1:5" x14ac:dyDescent="0.35">
      <c r="A207" s="6" t="s">
        <v>162</v>
      </c>
      <c r="B207" s="4">
        <f>AVERAGE(B201:B206)</f>
        <v>2.0121666666666669</v>
      </c>
      <c r="D207" s="4">
        <f>AVERAGE(D201:D206)</f>
        <v>2.0330260320697722</v>
      </c>
      <c r="E207" s="4">
        <f t="shared" si="34"/>
        <v>2.085936540310529E-2</v>
      </c>
    </row>
    <row r="208" spans="1:5" x14ac:dyDescent="0.35">
      <c r="A208" t="s">
        <v>32</v>
      </c>
      <c r="B208" s="4">
        <v>2.488</v>
      </c>
      <c r="D208">
        <f>AVERAGE(F174:F176)</f>
        <v>2.4049999999999998</v>
      </c>
      <c r="E208" s="4">
        <f t="shared" si="34"/>
        <v>-8.3000000000000185E-2</v>
      </c>
    </row>
    <row r="209" spans="1:5" x14ac:dyDescent="0.35">
      <c r="A209" s="6" t="s">
        <v>17</v>
      </c>
      <c r="B209" s="4">
        <v>2.8239999999999998</v>
      </c>
      <c r="D209">
        <f>AVERAGE(F177:F179)</f>
        <v>2.7296999999999998</v>
      </c>
      <c r="E209" s="4">
        <f t="shared" si="34"/>
        <v>-9.430000000000005E-2</v>
      </c>
    </row>
    <row r="210" spans="1:5" x14ac:dyDescent="0.35">
      <c r="A210" s="6" t="s">
        <v>18</v>
      </c>
      <c r="B210" s="4">
        <v>2.7389999999999999</v>
      </c>
      <c r="D210">
        <f>AVERAGE(F180:F182)</f>
        <v>2.6214585600067908</v>
      </c>
      <c r="E210" s="4">
        <f t="shared" si="34"/>
        <v>-0.1175414399932091</v>
      </c>
    </row>
    <row r="211" spans="1:5" x14ac:dyDescent="0.35">
      <c r="A211" s="6" t="s">
        <v>158</v>
      </c>
      <c r="B211" s="4">
        <f>AVERAGE(B208:B210)</f>
        <v>2.683666666666666</v>
      </c>
      <c r="D211" s="4">
        <f>AVERAGE(D208:D210)</f>
        <v>2.5853861866689303</v>
      </c>
      <c r="E211" s="4">
        <f t="shared" si="34"/>
        <v>-9.8280479997735704E-2</v>
      </c>
    </row>
  </sheetData>
  <conditionalFormatting sqref="E185:E211">
    <cfRule type="cellIs" dxfId="5" priority="1" operator="lessThan">
      <formula>-0.001</formula>
    </cfRule>
    <cfRule type="cellIs" dxfId="4" priority="2" operator="greaterThan">
      <formula>0.001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D16FB-03C1-4D2F-B6E7-0DC0C898B981}">
  <dimension ref="A1:Q31"/>
  <sheetViews>
    <sheetView tabSelected="1" zoomScale="85" zoomScaleNormal="85" workbookViewId="0">
      <selection activeCell="P36" sqref="P36"/>
    </sheetView>
  </sheetViews>
  <sheetFormatPr defaultRowHeight="14.5" x14ac:dyDescent="0.35"/>
  <cols>
    <col min="2" max="2" width="11.54296875" bestFit="1" customWidth="1"/>
    <col min="5" max="5" width="11.7265625" customWidth="1"/>
    <col min="6" max="6" width="11.7265625" bestFit="1" customWidth="1"/>
    <col min="7" max="7" width="12.36328125" bestFit="1" customWidth="1"/>
    <col min="8" max="9" width="19.54296875" bestFit="1" customWidth="1"/>
    <col min="10" max="11" width="16.1796875" bestFit="1" customWidth="1"/>
    <col min="12" max="13" width="12" bestFit="1" customWidth="1"/>
  </cols>
  <sheetData>
    <row r="1" spans="1:17" ht="16.5" x14ac:dyDescent="0.35">
      <c r="B1" t="s">
        <v>45</v>
      </c>
      <c r="C1" t="s">
        <v>197</v>
      </c>
      <c r="D1" t="s">
        <v>198</v>
      </c>
      <c r="E1" t="s">
        <v>196</v>
      </c>
      <c r="F1" t="s">
        <v>195</v>
      </c>
      <c r="G1" t="s">
        <v>190</v>
      </c>
      <c r="H1" t="s">
        <v>192</v>
      </c>
      <c r="I1" t="s">
        <v>191</v>
      </c>
      <c r="J1" t="s">
        <v>193</v>
      </c>
      <c r="K1" t="s">
        <v>194</v>
      </c>
      <c r="L1" t="s">
        <v>200</v>
      </c>
      <c r="M1" t="s">
        <v>199</v>
      </c>
      <c r="N1" t="s">
        <v>201</v>
      </c>
      <c r="O1" t="s">
        <v>202</v>
      </c>
    </row>
    <row r="2" spans="1:17" x14ac:dyDescent="0.35">
      <c r="C2" s="5"/>
      <c r="D2" s="5">
        <v>0.18577497537497167</v>
      </c>
      <c r="E2" s="5">
        <v>8.4413168811037956E-2</v>
      </c>
      <c r="G2">
        <v>8.9999999999999993E-3</v>
      </c>
      <c r="I2" s="5">
        <v>2.4030926133397513E-2</v>
      </c>
      <c r="J2" s="5">
        <v>0.24001155511951699</v>
      </c>
      <c r="L2" s="5">
        <v>0</v>
      </c>
      <c r="M2" s="5">
        <v>0.41151206846510585</v>
      </c>
      <c r="N2" s="5">
        <v>0</v>
      </c>
      <c r="O2">
        <v>4.5257306095969944E-2</v>
      </c>
      <c r="P2" s="5"/>
      <c r="Q2" s="5"/>
    </row>
    <row r="3" spans="1:17" x14ac:dyDescent="0.35">
      <c r="A3" t="s">
        <v>21</v>
      </c>
      <c r="B3" s="4">
        <v>1.6242000000000001</v>
      </c>
      <c r="C3" s="4">
        <f>'Forshammar-Mg3-lengths'!D185</f>
        <v>1.6245000000000001</v>
      </c>
      <c r="D3" s="4">
        <f>'Forshammar-Mg2Al-lengths'!D185</f>
        <v>1.6245000000000001</v>
      </c>
      <c r="E3" s="4">
        <f>'Forshammar-Fe2Al-ZMg-lengths'!D185</f>
        <v>1.6245000000000001</v>
      </c>
      <c r="F3" s="4">
        <f>'Forshammar-Fe2Al-ZFe-lengths'!D185</f>
        <v>1.6245000000000001</v>
      </c>
      <c r="G3" s="4">
        <f>'Forshammar-MgFeAl-lengths'!D185</f>
        <v>1.6245000000000001</v>
      </c>
      <c r="H3" s="4">
        <f>'Forshammar-Mg2Ti-lengths (2)'!D185</f>
        <v>1.6245000000000001</v>
      </c>
      <c r="I3" s="4">
        <f>'Forshammar-Mg2Ti-lengths'!D185</f>
        <v>1.6245000000000001</v>
      </c>
      <c r="J3" s="4">
        <f>'Forshammar-Al2Mg-length-foitite'!D185</f>
        <v>1.6245000000000001</v>
      </c>
      <c r="K3" s="4">
        <f>'Forshammar-Al2Mg-lengths-fo (2)'!D185</f>
        <v>1.6245000000000001</v>
      </c>
      <c r="L3" s="4">
        <f>'Forshammar-oxydravit-length (2)'!D185</f>
        <v>1.6245000000000001</v>
      </c>
      <c r="M3" s="4">
        <f>'Forshammar-oxydravit-lengths'!D185</f>
        <v>1.6245000000000001</v>
      </c>
      <c r="N3" s="4">
        <f>'Forshammar-uvit-lengths'!D185</f>
        <v>1.6264523929557473</v>
      </c>
      <c r="O3" s="4">
        <f>'Forshammar-uvit-lengths (2)'!D185</f>
        <v>1.6264523929557473</v>
      </c>
      <c r="P3" s="4">
        <f>(D$2*D3)+(C$2*C3)+(E$2*E3)+(I$2*I3)+(J$2*J3)+(M$2*M3)+(L$2*L3)+(N$2*N3)+(O$2*O3)+(G$2*G3)+(K$2*K3)</f>
        <v>1.6245883600456177</v>
      </c>
      <c r="Q3" s="4">
        <f>P3-B3</f>
        <v>3.8836004561759729E-4</v>
      </c>
    </row>
    <row r="4" spans="1:17" x14ac:dyDescent="0.35">
      <c r="A4" t="s">
        <v>22</v>
      </c>
      <c r="B4" s="4">
        <v>1.6394</v>
      </c>
      <c r="C4" s="4">
        <f>'Forshammar-Mg3-lengths'!D186</f>
        <v>1.64</v>
      </c>
      <c r="D4" s="4">
        <f>'Forshammar-Mg2Al-lengths'!D186</f>
        <v>1.64</v>
      </c>
      <c r="E4" s="4">
        <f>'Forshammar-Fe2Al-ZMg-lengths'!D186</f>
        <v>1.64</v>
      </c>
      <c r="F4" s="4">
        <f>'Forshammar-Fe2Al-ZFe-lengths'!D186</f>
        <v>1.64</v>
      </c>
      <c r="G4" s="4">
        <f>'Forshammar-MgFeAl-lengths'!D186</f>
        <v>1.64</v>
      </c>
      <c r="H4" s="4">
        <f>'Forshammar-Mg2Ti-lengths (2)'!D186</f>
        <v>1.64</v>
      </c>
      <c r="I4" s="4">
        <f>'Forshammar-Mg2Ti-lengths'!D186</f>
        <v>1.64</v>
      </c>
      <c r="J4" s="4">
        <f>'Forshammar-Al2Mg-length-foitite'!D186</f>
        <v>1.64</v>
      </c>
      <c r="K4" s="4">
        <f>'Forshammar-Al2Mg-lengths-fo (2)'!D186</f>
        <v>1.64</v>
      </c>
      <c r="L4" s="4">
        <f>'Forshammar-oxydravit-length (2)'!D186</f>
        <v>1.64</v>
      </c>
      <c r="M4" s="4">
        <f>'Forshammar-oxydravit-lengths'!D186</f>
        <v>1.64</v>
      </c>
      <c r="N4" s="4">
        <f>'Forshammar-uvit-lengths'!D186</f>
        <v>1.6420319658569154</v>
      </c>
      <c r="O4" s="4">
        <f>'Forshammar-uvit-lengths (2)'!D186</f>
        <v>1.6420319658569154</v>
      </c>
      <c r="P4" s="4">
        <f>(D$2*D4)+(C$2*C4)+(E$2*E4)+(I$2*I4)+(J$2*J4)+(M$2*M4)+(L$2*L4)+(N$2*N4)+(O$2*O4)+(G$2*G4)+(K$2*K4)</f>
        <v>1.640091961300763</v>
      </c>
      <c r="Q4" s="4">
        <f>P4-B4</f>
        <v>6.9196130076298878E-4</v>
      </c>
    </row>
    <row r="5" spans="1:17" x14ac:dyDescent="0.35">
      <c r="A5" t="s">
        <v>33</v>
      </c>
      <c r="B5" s="4">
        <v>1.6071</v>
      </c>
      <c r="C5" s="4">
        <f>'Forshammar-Mg3-lengths'!D187</f>
        <v>1.6065084543928752</v>
      </c>
      <c r="D5" s="4">
        <f>'Forshammar-Mg2Al-lengths'!D187</f>
        <v>1.6065084543928752</v>
      </c>
      <c r="E5" s="4">
        <f>'Forshammar-Fe2Al-ZMg-lengths'!D187</f>
        <v>1.6065084543928752</v>
      </c>
      <c r="F5" s="4">
        <f>'Forshammar-Fe2Al-ZFe-lengths'!D187</f>
        <v>1.6065084543928752</v>
      </c>
      <c r="G5" s="4">
        <f>'Forshammar-MgFeAl-lengths'!D187</f>
        <v>1.6065084543928752</v>
      </c>
      <c r="H5" s="4">
        <f>'Forshammar-Mg2Ti-lengths (2)'!D187</f>
        <v>1.6065084543928752</v>
      </c>
      <c r="I5" s="4">
        <f>'Forshammar-Mg2Ti-lengths'!D187</f>
        <v>1.6065084543928752</v>
      </c>
      <c r="J5" s="4">
        <f>'Forshammar-Al2Mg-length-foitite'!D187</f>
        <v>1.6065084543928752</v>
      </c>
      <c r="K5" s="4">
        <f>'Forshammar-Al2Mg-lengths-fo (2)'!D187</f>
        <v>1.6065084543928752</v>
      </c>
      <c r="L5" s="4">
        <f>'Forshammar-oxydravit-length (2)'!D187</f>
        <v>1.6065084543928752</v>
      </c>
      <c r="M5" s="4">
        <f>'Forshammar-oxydravit-lengths'!D187</f>
        <v>1.6065084543928752</v>
      </c>
      <c r="N5" s="4">
        <f>'Forshammar-uvit-lengths'!D187</f>
        <v>1.6065084543928752</v>
      </c>
      <c r="O5" s="4">
        <f>'Forshammar-uvit-lengths (2)'!D187</f>
        <v>1.6065084543928752</v>
      </c>
      <c r="P5" s="4">
        <f>(D$2*D5)+(C$2*C5)+(E$2*E5)+(I$2*I5)+(J$2*J5)+(M$2*M5)+(L$2*L5)+(N$2*N5)+(O$2*O5)+(G$2*G5)+(K$2*K5)</f>
        <v>1.6065084543928752</v>
      </c>
      <c r="Q5" s="4">
        <f>P5-B5</f>
        <v>-5.9154560712482152E-4</v>
      </c>
    </row>
    <row r="6" spans="1:17" x14ac:dyDescent="0.35">
      <c r="A6" t="s">
        <v>34</v>
      </c>
      <c r="B6" s="4">
        <v>1.607</v>
      </c>
      <c r="C6" s="4">
        <f>'Forshammar-Mg3-lengths'!D188</f>
        <v>1.6066</v>
      </c>
      <c r="D6" s="4">
        <f>'Forshammar-Mg2Al-lengths'!D188</f>
        <v>1.6066</v>
      </c>
      <c r="E6" s="4">
        <f>'Forshammar-Fe2Al-ZMg-lengths'!D188</f>
        <v>1.6066</v>
      </c>
      <c r="F6" s="4">
        <f>'Forshammar-Fe2Al-ZFe-lengths'!D188</f>
        <v>1.6066</v>
      </c>
      <c r="G6" s="4">
        <f>'Forshammar-MgFeAl-lengths'!D188</f>
        <v>1.6066</v>
      </c>
      <c r="H6" s="4">
        <f>'Forshammar-Mg2Ti-lengths (2)'!D188</f>
        <v>1.6066</v>
      </c>
      <c r="I6" s="4">
        <f>'Forshammar-Mg2Ti-lengths'!D188</f>
        <v>1.6066</v>
      </c>
      <c r="J6" s="4">
        <f>'Forshammar-Al2Mg-length-foitite'!D188</f>
        <v>1.6066</v>
      </c>
      <c r="K6" s="4">
        <f>'Forshammar-Al2Mg-lengths-fo (2)'!D188</f>
        <v>1.6066</v>
      </c>
      <c r="L6" s="4">
        <f>'Forshammar-oxydravit-length (2)'!D188</f>
        <v>1.6066</v>
      </c>
      <c r="M6" s="4">
        <f>'Forshammar-oxydravit-lengths'!D188</f>
        <v>1.6066</v>
      </c>
      <c r="N6" s="4">
        <f>'Forshammar-uvit-lengths'!D188</f>
        <v>1.6066</v>
      </c>
      <c r="O6" s="4">
        <f>'Forshammar-uvit-lengths (2)'!D188</f>
        <v>1.6066</v>
      </c>
      <c r="P6" s="4">
        <f>(D$2*D6)+(C$2*C6)+(E$2*E6)+(I$2*I6)+(J$2*J6)+(M$2*M6)+(L$2*L6)+(N$2*N6)+(O$2*O6)+(G$2*G6)+(K$2*K6)</f>
        <v>1.6066</v>
      </c>
      <c r="Q6" s="4">
        <f>P6-B6</f>
        <v>-3.9999999999995595E-4</v>
      </c>
    </row>
    <row r="7" spans="1:17" x14ac:dyDescent="0.35">
      <c r="A7" s="39" t="s">
        <v>159</v>
      </c>
      <c r="B7" s="40">
        <f>AVERAGE(B3:B6)</f>
        <v>1.6194250000000001</v>
      </c>
      <c r="C7" s="40">
        <f>'Forshammar-Mg3-lengths'!D189</f>
        <v>1.6194021135982188</v>
      </c>
      <c r="D7" s="40">
        <f>'Forshammar-Mg2Al-lengths'!D189</f>
        <v>1.6194021135982188</v>
      </c>
      <c r="E7" s="40">
        <f>'Forshammar-Fe2Al-ZMg-lengths'!D189</f>
        <v>1.6194021135982188</v>
      </c>
      <c r="F7" s="40">
        <f>'Forshammar-Fe2Al-ZFe-lengths'!D189</f>
        <v>1.6194021135982188</v>
      </c>
      <c r="G7" s="40">
        <f>'Forshammar-MgFeAl-lengths'!D189</f>
        <v>1.6194021135982188</v>
      </c>
      <c r="H7" s="40">
        <f>'Forshammar-Mg2Ti-lengths (2)'!D189</f>
        <v>1.6194021135982188</v>
      </c>
      <c r="I7" s="40">
        <f>'Forshammar-Mg2Ti-lengths'!D189</f>
        <v>1.6194021135982188</v>
      </c>
      <c r="J7" s="40">
        <f>'Forshammar-Al2Mg-length-foitite'!D189</f>
        <v>1.6194021135982188</v>
      </c>
      <c r="K7" s="40">
        <f>'Forshammar-Al2Mg-lengths-fo (2)'!D189</f>
        <v>1.6194021135982188</v>
      </c>
      <c r="L7" s="40">
        <f>'Forshammar-oxydravit-length (2)'!D189</f>
        <v>1.6194021135982188</v>
      </c>
      <c r="M7" s="40">
        <f>'Forshammar-oxydravit-lengths'!D189</f>
        <v>1.6194021135982188</v>
      </c>
      <c r="N7" s="40">
        <f>'Forshammar-uvit-lengths'!D189</f>
        <v>1.6203982033013844</v>
      </c>
      <c r="O7" s="40">
        <f>'Forshammar-uvit-lengths (2)'!D189</f>
        <v>1.6203982033013844</v>
      </c>
      <c r="P7" s="40">
        <f>(D$2*D7)+(C$2*C7)+(E$2*E7)+(I$2*I7)+(J$2*J7)+(M$2*M7)+(L$2*L7)+(N$2*N7)+(O$2*O7)+(G$2*G7)+(K$2*K7)</f>
        <v>1.6194471939348141</v>
      </c>
      <c r="Q7" s="40">
        <f>P7-B7</f>
        <v>2.2193934813952154E-5</v>
      </c>
    </row>
    <row r="8" spans="1:17" x14ac:dyDescent="0.35">
      <c r="A8" t="s">
        <v>42</v>
      </c>
      <c r="B8" s="4">
        <v>1.365</v>
      </c>
      <c r="C8" s="4">
        <f>'Forshammar-Mg3-lengths'!D190</f>
        <v>1.3649483999325513</v>
      </c>
      <c r="D8" s="4">
        <f>'Forshammar-Mg2Al-lengths'!D190</f>
        <v>1.3649483999325513</v>
      </c>
      <c r="E8" s="4">
        <f>'Forshammar-Fe2Al-ZMg-lengths'!D190</f>
        <v>1.3649483999325513</v>
      </c>
      <c r="F8" s="4">
        <f>'Forshammar-Fe2Al-ZFe-lengths'!D190</f>
        <v>1.3649483999325513</v>
      </c>
      <c r="G8" s="4">
        <f>'Forshammar-MgFeAl-lengths'!D190</f>
        <v>1.3649483999325513</v>
      </c>
      <c r="H8" s="4">
        <f>'Forshammar-Mg2Ti-lengths (2)'!D190</f>
        <v>1.3649483999325513</v>
      </c>
      <c r="I8" s="4">
        <f>'Forshammar-Mg2Ti-lengths'!D190</f>
        <v>1.3649483999325513</v>
      </c>
      <c r="J8" s="4">
        <f>'Forshammar-Al2Mg-length-foitite'!D190</f>
        <v>1.3649483999325513</v>
      </c>
      <c r="K8" s="4">
        <f>'Forshammar-Al2Mg-lengths-fo (2)'!D190</f>
        <v>1.3649483999325513</v>
      </c>
      <c r="L8" s="4">
        <f>'Forshammar-oxydravit-length (2)'!D190</f>
        <v>1.3649483999325513</v>
      </c>
      <c r="M8" s="4">
        <f>'Forshammar-oxydravit-lengths'!D190</f>
        <v>1.3649483999325513</v>
      </c>
      <c r="N8" s="4">
        <f>'Forshammar-uvit-lengths'!D190</f>
        <v>1.3649483999325513</v>
      </c>
      <c r="O8" s="4">
        <f>'Forshammar-uvit-lengths (2)'!D190</f>
        <v>1.3649483999325513</v>
      </c>
      <c r="P8" s="4">
        <f>(D$2*D8)+(C$2*C8)+(E$2*E8)+(I$2*I8)+(J$2*J8)+(M$2*M8)+(L$2*L8)+(N$2*N8)+(O$2*O8)+(G$2*G8)+(K$2*K8)</f>
        <v>1.3649483999325516</v>
      </c>
      <c r="Q8" s="4">
        <f>P8-B8</f>
        <v>-5.1600067448420717E-5</v>
      </c>
    </row>
    <row r="9" spans="1:17" x14ac:dyDescent="0.35">
      <c r="A9" t="s">
        <v>43</v>
      </c>
      <c r="B9" s="4">
        <v>1.3794</v>
      </c>
      <c r="C9" s="4">
        <f>'Forshammar-Mg3-lengths'!D191</f>
        <v>1.3796999999999999</v>
      </c>
      <c r="D9" s="4">
        <f>'Forshammar-Mg2Al-lengths'!D191</f>
        <v>1.3796999999999999</v>
      </c>
      <c r="E9" s="4">
        <f>'Forshammar-Fe2Al-ZMg-lengths'!D191</f>
        <v>1.3796999999999999</v>
      </c>
      <c r="F9" s="4">
        <f>'Forshammar-Fe2Al-ZFe-lengths'!D191</f>
        <v>1.3796999999999999</v>
      </c>
      <c r="G9" s="4">
        <f>'Forshammar-MgFeAl-lengths'!D191</f>
        <v>1.3796999999999999</v>
      </c>
      <c r="H9" s="4">
        <f>'Forshammar-Mg2Ti-lengths (2)'!D191</f>
        <v>1.3796999999999999</v>
      </c>
      <c r="I9" s="4">
        <f>'Forshammar-Mg2Ti-lengths'!D191</f>
        <v>1.3796999999999999</v>
      </c>
      <c r="J9" s="4">
        <f>'Forshammar-Al2Mg-length-foitite'!D191</f>
        <v>1.3796999999999999</v>
      </c>
      <c r="K9" s="4">
        <f>'Forshammar-Al2Mg-lengths-fo (2)'!D191</f>
        <v>1.3796999999999999</v>
      </c>
      <c r="L9" s="4">
        <f>'Forshammar-oxydravit-length (2)'!D191</f>
        <v>1.3796999999999999</v>
      </c>
      <c r="M9" s="4">
        <f>'Forshammar-oxydravit-lengths'!D191</f>
        <v>1.3796999999999999</v>
      </c>
      <c r="N9" s="4">
        <f>'Forshammar-uvit-lengths'!D191</f>
        <v>1.3796999999999999</v>
      </c>
      <c r="O9" s="4">
        <f>'Forshammar-uvit-lengths (2)'!D191</f>
        <v>1.3796999999999999</v>
      </c>
      <c r="P9" s="4">
        <f>(D$2*D9)+(C$2*C9)+(E$2*E9)+(I$2*I9)+(J$2*J9)+(M$2*M9)+(L$2*L9)+(N$2*N9)+(O$2*O9)+(G$2*G9)+(K$2*K9)</f>
        <v>1.3796999999999999</v>
      </c>
      <c r="Q9" s="4">
        <f>P9-B9</f>
        <v>2.9999999999996696E-4</v>
      </c>
    </row>
    <row r="10" spans="1:17" x14ac:dyDescent="0.35">
      <c r="A10" t="s">
        <v>43</v>
      </c>
      <c r="B10" s="4">
        <v>1.3794</v>
      </c>
      <c r="C10" s="4">
        <f>'Forshammar-Mg3-lengths'!D192</f>
        <v>1.3796999999999999</v>
      </c>
      <c r="D10" s="4">
        <f>'Forshammar-Mg2Al-lengths'!D192</f>
        <v>1.3796999999999999</v>
      </c>
      <c r="E10" s="4">
        <f>'Forshammar-Fe2Al-ZMg-lengths'!D192</f>
        <v>1.3796999999999999</v>
      </c>
      <c r="F10" s="4">
        <f>'Forshammar-Fe2Al-ZFe-lengths'!D192</f>
        <v>1.3796999999999999</v>
      </c>
      <c r="G10" s="4">
        <f>'Forshammar-MgFeAl-lengths'!D192</f>
        <v>1.3796999999999999</v>
      </c>
      <c r="H10" s="4">
        <f>'Forshammar-Mg2Ti-lengths (2)'!D192</f>
        <v>1.3796999999999999</v>
      </c>
      <c r="I10" s="4">
        <f>'Forshammar-Mg2Ti-lengths'!D192</f>
        <v>1.3796999999999999</v>
      </c>
      <c r="J10" s="4">
        <f>'Forshammar-Al2Mg-length-foitite'!D192</f>
        <v>1.3796999999999999</v>
      </c>
      <c r="K10" s="4">
        <f>'Forshammar-Al2Mg-lengths-fo (2)'!D192</f>
        <v>1.3796999999999999</v>
      </c>
      <c r="L10" s="4">
        <f>'Forshammar-oxydravit-length (2)'!D192</f>
        <v>1.3796999999999999</v>
      </c>
      <c r="M10" s="4">
        <f>'Forshammar-oxydravit-lengths'!D192</f>
        <v>1.3796999999999999</v>
      </c>
      <c r="N10" s="4">
        <f>'Forshammar-uvit-lengths'!D192</f>
        <v>1.3796999999999999</v>
      </c>
      <c r="O10" s="4">
        <f>'Forshammar-uvit-lengths (2)'!D192</f>
        <v>1.3796999999999999</v>
      </c>
      <c r="P10" s="4">
        <f>(D$2*D10)+(C$2*C10)+(E$2*E10)+(I$2*I10)+(J$2*J10)+(M$2*M10)+(L$2*L10)+(N$2*N10)+(O$2*O10)+(G$2*G10)+(K$2*K10)</f>
        <v>1.3796999999999999</v>
      </c>
      <c r="Q10" s="4">
        <f>P10-B10</f>
        <v>2.9999999999996696E-4</v>
      </c>
    </row>
    <row r="11" spans="1:17" x14ac:dyDescent="0.35">
      <c r="A11" s="39" t="s">
        <v>160</v>
      </c>
      <c r="B11" s="40">
        <f>AVERAGE(B8:B10)</f>
        <v>1.3745999999999998</v>
      </c>
      <c r="C11" s="40">
        <f>'Forshammar-Mg3-lengths'!D193</f>
        <v>1.3747827999775171</v>
      </c>
      <c r="D11" s="40">
        <f>'Forshammar-Mg2Al-lengths'!D193</f>
        <v>1.3747827999775171</v>
      </c>
      <c r="E11" s="40">
        <f>'Forshammar-Fe2Al-ZMg-lengths'!D193</f>
        <v>1.3747827999775171</v>
      </c>
      <c r="F11" s="40">
        <f>'Forshammar-Fe2Al-ZFe-lengths'!D193</f>
        <v>1.3747827999775171</v>
      </c>
      <c r="G11" s="40">
        <f>'Forshammar-MgFeAl-lengths'!D193</f>
        <v>1.3747827999775171</v>
      </c>
      <c r="H11" s="40">
        <f>'Forshammar-Mg2Ti-lengths (2)'!D193</f>
        <v>1.3747827999775171</v>
      </c>
      <c r="I11" s="40">
        <f>'Forshammar-Mg2Ti-lengths'!D193</f>
        <v>1.3747827999775171</v>
      </c>
      <c r="J11" s="40">
        <f>'Forshammar-Al2Mg-length-foitite'!D193</f>
        <v>1.3747827999775171</v>
      </c>
      <c r="K11" s="40">
        <f>'Forshammar-Al2Mg-lengths-fo (2)'!D193</f>
        <v>1.3747827999775171</v>
      </c>
      <c r="L11" s="40">
        <f>'Forshammar-oxydravit-length (2)'!D193</f>
        <v>1.3747827999775171</v>
      </c>
      <c r="M11" s="40">
        <f>'Forshammar-oxydravit-lengths'!D193</f>
        <v>1.3747827999775171</v>
      </c>
      <c r="N11" s="40">
        <f>'Forshammar-uvit-lengths'!D193</f>
        <v>1.3747827999775171</v>
      </c>
      <c r="O11" s="40">
        <f>'Forshammar-uvit-lengths (2)'!D193</f>
        <v>1.3747827999775171</v>
      </c>
      <c r="P11" s="40">
        <f>(D$2*D11)+(C$2*C11)+(E$2*E11)+(I$2*I11)+(J$2*J11)+(M$2*M11)+(L$2*L11)+(N$2*N11)+(O$2*O11)+(G$2*G11)+(K$2*K11)</f>
        <v>1.3747827999775168</v>
      </c>
      <c r="Q11" s="40">
        <f>P11-B11</f>
        <v>1.8279997751702304E-4</v>
      </c>
    </row>
    <row r="12" spans="1:17" x14ac:dyDescent="0.35">
      <c r="A12" t="s">
        <v>39</v>
      </c>
      <c r="B12" s="4">
        <v>1.9888999999999999</v>
      </c>
      <c r="C12" s="4">
        <f>'Forshammar-Mg3-lengths'!D194</f>
        <v>1.9647683874836952</v>
      </c>
      <c r="D12" s="4">
        <f>'Forshammar-Mg2Al-lengths'!D194</f>
        <v>1.9982672498606417</v>
      </c>
      <c r="E12" s="4">
        <f>'Forshammar-Fe2Al-ZMg-lengths'!D194</f>
        <v>1.9982672498606417</v>
      </c>
      <c r="F12" s="4">
        <f>'Forshammar-Fe2Al-ZFe-lengths'!D194</f>
        <v>2.0074399534900551</v>
      </c>
      <c r="G12" s="4">
        <f>'Forshammar-MgFeAl-lengths'!D194</f>
        <v>1.9982672498606417</v>
      </c>
      <c r="H12" s="4">
        <f>'Forshammar-Mg2Ti-lengths (2)'!D194</f>
        <v>1.9647683874836952</v>
      </c>
      <c r="I12" s="4">
        <f>'Forshammar-Mg2Ti-lengths'!D194</f>
        <v>1.9982672498606415</v>
      </c>
      <c r="J12" s="4">
        <f>'Forshammar-Al2Mg-length-foitite'!D194</f>
        <v>1.9557655809940182</v>
      </c>
      <c r="K12" s="4">
        <f>'Forshammar-Al2Mg-lengths-fo (2)'!D194</f>
        <v>1.9882091803375697</v>
      </c>
      <c r="L12" s="4">
        <f>'Forshammar-oxydravit-length (2)'!D194</f>
        <v>1.9647683874836952</v>
      </c>
      <c r="M12" s="4">
        <f>'Forshammar-oxydravit-lengths'!D194</f>
        <v>1.9982672498606415</v>
      </c>
      <c r="N12" s="4">
        <f>'Forshammar-uvit-lengths'!D194</f>
        <v>1.9982672498606417</v>
      </c>
      <c r="O12" s="4">
        <f>'Forshammar-uvit-lengths (2)'!D194</f>
        <v>2.0317661122375887</v>
      </c>
      <c r="P12" s="4">
        <f>(D$2*D12)+(C$2*C12)+(E$2*E12)+(I$2*I12)+(J$2*J12)+(M$2*M12)+(L$2*L12)+(N$2*N12)+(O$2*O12)+(G$2*G12)+(K$2*K12)</f>
        <v>1.9895824264892485</v>
      </c>
      <c r="Q12" s="4">
        <f>P12-B12</f>
        <v>6.8242648924865534E-4</v>
      </c>
    </row>
    <row r="13" spans="1:17" x14ac:dyDescent="0.35">
      <c r="A13" t="s">
        <v>36</v>
      </c>
      <c r="B13" s="4">
        <v>1.8863000000000001</v>
      </c>
      <c r="C13" s="4">
        <f>'Forshammar-Mg3-lengths'!D195</f>
        <v>1.8634132481826624</v>
      </c>
      <c r="D13" s="4">
        <f>'Forshammar-Mg2Al-lengths'!D195</f>
        <v>1.8951840280618084</v>
      </c>
      <c r="E13" s="4">
        <f>'Forshammar-Fe2Al-ZMg-lengths'!D195</f>
        <v>1.8951840280618084</v>
      </c>
      <c r="F13" s="4">
        <f>'Forshammar-Fe2Al-ZFe-lengths'!D195</f>
        <v>1.90418859981118</v>
      </c>
      <c r="G13" s="4">
        <f>'Forshammar-MgFeAl-lengths'!D195</f>
        <v>1.8951840280618084</v>
      </c>
      <c r="H13" s="4">
        <f>'Forshammar-Mg2Ti-lengths (2)'!D195</f>
        <v>1.8634132481826624</v>
      </c>
      <c r="I13" s="4">
        <f>'Forshammar-Mg2Ti-lengths'!D195</f>
        <v>1.8951840280618084</v>
      </c>
      <c r="J13" s="4">
        <f>'Forshammar-Al2Mg-length-foitite'!D195</f>
        <v>1.8564525594981189</v>
      </c>
      <c r="K13" s="4">
        <f>'Forshammar-Al2Mg-lengths-fo (2)'!D195</f>
        <v>1.8873898057037775</v>
      </c>
      <c r="L13" s="4">
        <f>'Forshammar-oxydravit-length (2)'!D195</f>
        <v>1.8634132481826624</v>
      </c>
      <c r="M13" s="4">
        <f>'Forshammar-oxydravit-lengths'!D195</f>
        <v>1.891249151321355</v>
      </c>
      <c r="N13" s="4">
        <f>'Forshammar-uvit-lengths'!D195</f>
        <v>1.8951840280618084</v>
      </c>
      <c r="O13" s="4">
        <f>'Forshammar-uvit-lengths (2)'!D195</f>
        <v>1.9269548079409549</v>
      </c>
      <c r="P13" s="4">
        <f>(D$2*D13)+(C$2*C13)+(E$2*E13)+(I$2*I13)+(J$2*J13)+(M$2*M13)+(L$2*L13)+(N$2*N13)+(O$2*O13)+(G$2*G13)+(K$2*K13)</f>
        <v>1.8857066387030537</v>
      </c>
      <c r="Q13" s="4">
        <f>P13-B13</f>
        <v>-5.9336129694642636E-4</v>
      </c>
    </row>
    <row r="14" spans="1:17" x14ac:dyDescent="0.35">
      <c r="A14" t="s">
        <v>37</v>
      </c>
      <c r="B14" s="4">
        <v>1.8984000000000001</v>
      </c>
      <c r="C14" s="4">
        <f>'Forshammar-Mg3-lengths'!D196</f>
        <v>1.8753664371255714</v>
      </c>
      <c r="D14" s="4">
        <f>'Forshammar-Mg2Al-lengths'!D196</f>
        <v>1.9073410162076745</v>
      </c>
      <c r="E14" s="4">
        <f>'Forshammar-Fe2Al-ZMg-lengths'!D196</f>
        <v>1.9073410162076745</v>
      </c>
      <c r="F14" s="4">
        <f>'Forshammar-Fe2Al-ZFe-lengths'!D196</f>
        <v>1.9163654163756476</v>
      </c>
      <c r="G14" s="4">
        <f>'Forshammar-MgFeAl-lengths'!D196</f>
        <v>1.9073410162076745</v>
      </c>
      <c r="H14" s="4">
        <f>'Forshammar-Mg2Ti-lengths (2)'!D196</f>
        <v>1.8753664371255714</v>
      </c>
      <c r="I14" s="4">
        <f>'Forshammar-Mg2Ti-lengths'!D196</f>
        <v>1.9073410162076745</v>
      </c>
      <c r="J14" s="4">
        <f>'Forshammar-Al2Mg-length-foitite'!D196</f>
        <v>1.8681910868285567</v>
      </c>
      <c r="K14" s="4">
        <f>'Forshammar-Al2Mg-lengths-fo (2)'!D196</f>
        <v>1.8993085513923877</v>
      </c>
      <c r="L14" s="4">
        <f>'Forshammar-oxydravit-length (2)'!D196</f>
        <v>1.8753664371255714</v>
      </c>
      <c r="M14" s="4">
        <f>'Forshammar-oxydravit-lengths'!D196</f>
        <v>1.9073410162076745</v>
      </c>
      <c r="N14" s="4">
        <f>'Forshammar-uvit-lengths'!D196</f>
        <v>1.9073410162076745</v>
      </c>
      <c r="O14" s="4">
        <f>'Forshammar-uvit-lengths (2)'!D196</f>
        <v>1.9393155952897776</v>
      </c>
      <c r="P14" s="4">
        <f>(D$2*D14)+(C$2*C14)+(E$2*E14)+(I$2*I14)+(J$2*J14)+(M$2*M14)+(L$2*L14)+(N$2*N14)+(O$2*O14)+(G$2*G14)+(K$2*K14)</f>
        <v>1.8993916640873816</v>
      </c>
      <c r="Q14" s="4">
        <f>P14-B14</f>
        <v>9.9166408738149414E-4</v>
      </c>
    </row>
    <row r="15" spans="1:17" x14ac:dyDescent="0.35">
      <c r="A15" t="s">
        <v>40</v>
      </c>
      <c r="B15" s="4">
        <v>1.9532</v>
      </c>
      <c r="C15" s="4">
        <f>'Forshammar-Mg3-lengths'!D197</f>
        <v>1.9295015407678386</v>
      </c>
      <c r="D15" s="4">
        <f>'Forshammar-Mg2Al-lengths'!D197</f>
        <v>1.9623991112815153</v>
      </c>
      <c r="E15" s="4">
        <f>'Forshammar-Fe2Al-ZMg-lengths'!D197</f>
        <v>1.9623991112815153</v>
      </c>
      <c r="F15" s="4">
        <f>'Forshammar-Fe2Al-ZFe-lengths'!D197</f>
        <v>1.9715133128824931</v>
      </c>
      <c r="G15" s="4">
        <f>'Forshammar-MgFeAl-lengths'!D197</f>
        <v>1.9623991112815153</v>
      </c>
      <c r="H15" s="4">
        <f>'Forshammar-Mg2Ti-lengths (2)'!D197</f>
        <v>1.9295015407678386</v>
      </c>
      <c r="I15" s="4">
        <f>'Forshammar-Mg2Ti-lengths'!D197</f>
        <v>1.9623991112815153</v>
      </c>
      <c r="J15" s="4">
        <f>'Forshammar-Al2Mg-length-foitite'!D197</f>
        <v>1.9212689591184149</v>
      </c>
      <c r="K15" s="4">
        <f>'Forshammar-Al2Mg-lengths-fo (2)'!D197</f>
        <v>1.9531942387954753</v>
      </c>
      <c r="L15" s="4">
        <f>'Forshammar-oxydravit-length (2)'!D197</f>
        <v>1.9295015407678386</v>
      </c>
      <c r="M15" s="4">
        <f>'Forshammar-oxydravit-lengths'!D197</f>
        <v>1.9623991112815153</v>
      </c>
      <c r="N15" s="4">
        <f>'Forshammar-uvit-lengths'!D197</f>
        <v>1.9623991112815153</v>
      </c>
      <c r="O15" s="4">
        <f>'Forshammar-uvit-lengths (2)'!D197</f>
        <v>1.995296681795192</v>
      </c>
      <c r="P15" s="4">
        <f>(D$2*D15)+(C$2*C15)+(E$2*E15)+(I$2*I15)+(J$2*J15)+(M$2*M15)+(L$2*L15)+(N$2*N15)+(O$2*O15)+(G$2*G15)+(K$2*K15)</f>
        <v>1.9540162549170983</v>
      </c>
      <c r="Q15" s="4">
        <f>P15-B15</f>
        <v>8.1625491709824693E-4</v>
      </c>
    </row>
    <row r="16" spans="1:17" x14ac:dyDescent="0.35">
      <c r="A16" t="s">
        <v>38</v>
      </c>
      <c r="B16" s="4">
        <v>1.8922000000000001</v>
      </c>
      <c r="C16" s="4">
        <f>'Forshammar-Mg3-lengths'!D198</f>
        <v>1.8692416626258992</v>
      </c>
      <c r="D16" s="4">
        <f>'Forshammar-Mg2Al-lengths'!D198</f>
        <v>1.9011118156701232</v>
      </c>
      <c r="E16" s="4">
        <f>'Forshammar-Fe2Al-ZMg-lengths'!D198</f>
        <v>1.9011118156701232</v>
      </c>
      <c r="F16" s="4">
        <f>'Forshammar-Fe2Al-ZFe-lengths'!D198</f>
        <v>1.9101260558219535</v>
      </c>
      <c r="G16" s="4">
        <f>'Forshammar-MgFeAl-lengths'!D198</f>
        <v>1.9011118156701232</v>
      </c>
      <c r="H16" s="4">
        <f>'Forshammar-Mg2Ti-lengths (2)'!D198</f>
        <v>1.8692416626258992</v>
      </c>
      <c r="I16" s="4">
        <f>'Forshammar-Mg2Ti-lengths'!D198</f>
        <v>1.9011118156701232</v>
      </c>
      <c r="J16" s="4">
        <f>'Forshammar-Al2Mg-length-foitite'!D198</f>
        <v>1.8621771112510457</v>
      </c>
      <c r="K16" s="4">
        <f>'Forshammar-Al2Mg-lengths-fo (2)'!D198</f>
        <v>1.8932023125766524</v>
      </c>
      <c r="L16" s="4">
        <f>'Forshammar-oxydravit-length (2)'!D198</f>
        <v>1.8692416626258992</v>
      </c>
      <c r="M16" s="4">
        <f>'Forshammar-oxydravit-lengths'!D198</f>
        <v>1.8990894387223634</v>
      </c>
      <c r="N16" s="4">
        <f>'Forshammar-uvit-lengths'!D198</f>
        <v>1.9011118156701232</v>
      </c>
      <c r="O16" s="4">
        <f>'Forshammar-uvit-lengths (2)'!D198</f>
        <v>1.9329819687143477</v>
      </c>
      <c r="P16" s="4">
        <f>(D$2*D16)+(C$2*C16)+(E$2*E16)+(I$2*I16)+(J$2*J16)+(M$2*M16)+(L$2*L16)+(N$2*N16)+(O$2*O16)+(G$2*G16)+(K$2*K16)</f>
        <v>1.8923771614650409</v>
      </c>
      <c r="Q16" s="4">
        <f>P16-B16</f>
        <v>1.7716146504076491E-4</v>
      </c>
    </row>
    <row r="17" spans="1:17" x14ac:dyDescent="0.35">
      <c r="A17" t="s">
        <v>41</v>
      </c>
      <c r="B17" s="4">
        <v>1.921</v>
      </c>
      <c r="C17" s="4">
        <f>'Forshammar-Mg3-lengths'!D199</f>
        <v>1.8976922280437332</v>
      </c>
      <c r="D17" s="4">
        <f>'Forshammar-Mg2Al-lengths'!D199</f>
        <v>1.9300474568768138</v>
      </c>
      <c r="E17" s="4">
        <f>'Forshammar-Fe2Al-ZMg-lengths'!D199</f>
        <v>1.9300474568768138</v>
      </c>
      <c r="F17" s="4">
        <f>'Forshammar-Fe2Al-ZFe-lengths'!D199</f>
        <v>1.93910889194234</v>
      </c>
      <c r="G17" s="4">
        <f>'Forshammar-MgFeAl-lengths'!D199</f>
        <v>1.9300474568768138</v>
      </c>
      <c r="H17" s="4">
        <f>'Forshammar-Mg2Ti-lengths (2)'!D199</f>
        <v>1.8976922280437332</v>
      </c>
      <c r="I17" s="4">
        <f>'Forshammar-Mg2Ti-lengths'!D199</f>
        <v>1.9300474568768138</v>
      </c>
      <c r="J17" s="4">
        <f>'Forshammar-Al2Mg-length-foitite'!D199</f>
        <v>1.8900982256818972</v>
      </c>
      <c r="K17" s="4">
        <f>'Forshammar-Al2Mg-lengths-fo (2)'!D199</f>
        <v>1.9215505446742587</v>
      </c>
      <c r="L17" s="4">
        <f>'Forshammar-oxydravit-length (2)'!D199</f>
        <v>1.8976922280437332</v>
      </c>
      <c r="M17" s="4">
        <f>'Forshammar-oxydravit-lengths'!D199</f>
        <v>1.9300474568768138</v>
      </c>
      <c r="N17" s="4">
        <f>'Forshammar-uvit-lengths'!D199</f>
        <v>1.9300474568768138</v>
      </c>
      <c r="O17" s="4">
        <f>'Forshammar-uvit-lengths (2)'!D199</f>
        <v>1.9624026857098942</v>
      </c>
      <c r="P17" s="4">
        <f>(D$2*D17)+(C$2*C17)+(E$2*E17)+(I$2*I17)+(J$2*J17)+(M$2*M17)+(L$2*L17)+(N$2*N17)+(O$2*O17)+(G$2*G17)+(K$2*K17)</f>
        <v>1.9219234902669964</v>
      </c>
      <c r="Q17" s="4">
        <f>P17-B17</f>
        <v>9.2349026699634074E-4</v>
      </c>
    </row>
    <row r="18" spans="1:17" x14ac:dyDescent="0.35">
      <c r="A18" s="39" t="s">
        <v>161</v>
      </c>
      <c r="B18" s="40">
        <f>AVERAGE(B12:B17)</f>
        <v>1.9233333333333331</v>
      </c>
      <c r="C18" s="40">
        <f>'Forshammar-Mg3-lengths'!D200</f>
        <v>1.8999972507048997</v>
      </c>
      <c r="D18" s="40">
        <f>'Forshammar-Mg2Al-lengths'!D200</f>
        <v>1.9323917796597627</v>
      </c>
      <c r="E18" s="40">
        <f>'Forshammar-Fe2Al-ZMg-lengths'!D200</f>
        <v>1.9323917796597627</v>
      </c>
      <c r="F18" s="40">
        <f>'Forshammar-Fe2Al-ZFe-lengths'!D200</f>
        <v>1.9414570383872782</v>
      </c>
      <c r="G18" s="40">
        <f>'Forshammar-MgFeAl-lengths'!D200</f>
        <v>1.9323917796597627</v>
      </c>
      <c r="H18" s="40">
        <f>'Forshammar-Mg2Ti-lengths (2)'!D200</f>
        <v>1.8999972507048997</v>
      </c>
      <c r="I18" s="40">
        <f>'Forshammar-Mg2Ti-lengths'!D200</f>
        <v>1.9323917796597627</v>
      </c>
      <c r="J18" s="40">
        <f>'Forshammar-Al2Mg-length-foitite'!D200</f>
        <v>1.8923255872286753</v>
      </c>
      <c r="K18" s="40">
        <f>'Forshammar-Al2Mg-lengths-fo (2)'!D200</f>
        <v>1.9238091055800206</v>
      </c>
      <c r="L18" s="40">
        <f>'Forshammar-oxydravit-length (2)'!D200</f>
        <v>1.8999972507048997</v>
      </c>
      <c r="M18" s="40">
        <f>'Forshammar-oxydravit-lengths'!D200</f>
        <v>1.9313989040450605</v>
      </c>
      <c r="N18" s="40">
        <f>'Forshammar-uvit-lengths'!D200</f>
        <v>1.9323917796597627</v>
      </c>
      <c r="O18" s="40">
        <f>'Forshammar-uvit-lengths (2)'!D200</f>
        <v>1.9647863086146262</v>
      </c>
      <c r="P18" s="40">
        <f>(D$2*D18)+(C$2*C18)+(E$2*E18)+(I$2*I18)+(J$2*J18)+(M$2*M18)+(L$2*L18)+(N$2*N18)+(O$2*O18)+(G$2*G18)+(K$2*K18)</f>
        <v>1.9238329393214697</v>
      </c>
      <c r="Q18" s="40">
        <f>P18-B18</f>
        <v>4.9960598813658663E-4</v>
      </c>
    </row>
    <row r="19" spans="1:17" x14ac:dyDescent="0.35">
      <c r="A19" t="s">
        <v>24</v>
      </c>
      <c r="B19" s="4">
        <v>1.9894000000000001</v>
      </c>
      <c r="C19" s="4">
        <f>'Forshammar-Mg3-lengths'!D201</f>
        <v>2.0753868437209899</v>
      </c>
      <c r="D19" s="4">
        <f>'Forshammar-Mg2Al-lengths'!D201</f>
        <v>2.0763312745336848</v>
      </c>
      <c r="E19" s="4">
        <f>'Forshammar-Fe2Al-ZMg-lengths'!D201</f>
        <v>2.1128471258101569</v>
      </c>
      <c r="F19" s="4">
        <f>'Forshammar-Fe2Al-ZFe-lengths'!D201</f>
        <v>2.1128471258101569</v>
      </c>
      <c r="G19" s="4">
        <f>'Forshammar-MgFeAl-lengths'!D201</f>
        <v>2.0945892001719209</v>
      </c>
      <c r="H19" s="4">
        <f>'Forshammar-Mg2Ti-lengths (2)'!D201</f>
        <v>1.9982793916881656</v>
      </c>
      <c r="I19" s="4">
        <f>'Forshammar-Mg2Ti-lengths'!D201</f>
        <v>1.9197994175359694</v>
      </c>
      <c r="J19" s="4">
        <f>'Forshammar-Al2Mg-length-foitite'!D201</f>
        <v>2.1174900142461563</v>
      </c>
      <c r="K19" s="4">
        <f>'Forshammar-Al2Mg-lengths-fo (2)'!D201</f>
        <v>2.0601597846462969</v>
      </c>
      <c r="L19" s="4">
        <f>'Forshammar-oxydravit-length (2)'!D201</f>
        <v>1.8948900632713759</v>
      </c>
      <c r="M19" s="4">
        <f>'Forshammar-oxydravit-lengths'!D201</f>
        <v>1.8409260605336997</v>
      </c>
      <c r="N19" s="4">
        <f>'Forshammar-uvit-lengths'!D201</f>
        <v>2.1153027433788836</v>
      </c>
      <c r="O19" s="4">
        <f>'Forshammar-uvit-lengths (2)'!D201</f>
        <v>2.0763312745336848</v>
      </c>
      <c r="P19" s="4">
        <f>(D$2*D19)+(C$2*C19)+(E$2*E19)+(I$2*I19)+(J$2*J19)+(M$2*M19)+(L$2*L19)+(N$2*N19)+(O$2*O19)+(G$2*G19)+(K$2*K19)</f>
        <v>1.9888228956740179</v>
      </c>
      <c r="Q19" s="4">
        <f>P19-B19</f>
        <v>-5.7710432598212513E-4</v>
      </c>
    </row>
    <row r="20" spans="1:17" x14ac:dyDescent="0.35">
      <c r="A20" t="s">
        <v>23</v>
      </c>
      <c r="B20" s="4">
        <v>1.9911000000000001</v>
      </c>
      <c r="C20" s="4">
        <f>'Forshammar-Mg3-lengths'!D202</f>
        <v>1.985204231871375</v>
      </c>
      <c r="D20" s="4">
        <f>'Forshammar-Mg2Al-lengths'!D202</f>
        <v>1.9980029477854806</v>
      </c>
      <c r="E20" s="4">
        <f>'Forshammar-Fe2Al-ZMg-lengths'!D202</f>
        <v>2.0340846123491101</v>
      </c>
      <c r="F20" s="4">
        <f>'Forshammar-Fe2Al-ZFe-lengths'!D202</f>
        <v>2.0340846123491101</v>
      </c>
      <c r="G20" s="4">
        <f>'Forshammar-MgFeAl-lengths'!D202</f>
        <v>2.0160437800672955</v>
      </c>
      <c r="H20" s="4">
        <f>'Forshammar-Mg2Ti-lengths (2)'!D202</f>
        <v>2.0664972185602761</v>
      </c>
      <c r="I20" s="4">
        <f>'Forshammar-Mg2Ti-lengths'!D202</f>
        <v>2.0255606296902826</v>
      </c>
      <c r="J20" s="4">
        <f>'Forshammar-Al2Mg-length-foitite'!D202</f>
        <v>1.9743629805706735</v>
      </c>
      <c r="K20" s="4">
        <f>'Forshammar-Al2Mg-lengths-fo (2)'!D202</f>
        <v>1.9083213178739713</v>
      </c>
      <c r="L20" s="4">
        <f>'Forshammar-oxydravit-length (2)'!D202</f>
        <v>2.0372828651318735</v>
      </c>
      <c r="M20" s="4">
        <f>'Forshammar-oxydravit-lengths'!D202</f>
        <v>1.9844430879353663</v>
      </c>
      <c r="N20" s="4">
        <f>'Forshammar-uvit-lengths'!D202</f>
        <v>2.0645665256329493</v>
      </c>
      <c r="O20" s="4">
        <f>'Forshammar-uvit-lengths (2)'!D202</f>
        <v>2.0020603648833686</v>
      </c>
      <c r="P20" s="4">
        <f>(D$2*D20)+(C$2*C20)+(E$2*E20)+(I$2*I20)+(J$2*J20)+(M$2*M20)+(L$2*L20)+(N$2*N20)+(O$2*O20)+(G$2*G20)+(K$2*K20)</f>
        <v>1.9908030360344118</v>
      </c>
      <c r="Q20" s="4">
        <f>P20-B20</f>
        <v>-2.9696396558831495E-4</v>
      </c>
    </row>
    <row r="21" spans="1:17" x14ac:dyDescent="0.35">
      <c r="A21" t="s">
        <v>23</v>
      </c>
      <c r="B21" s="4">
        <v>1.9911000000000001</v>
      </c>
      <c r="C21" s="4">
        <f>'Forshammar-Mg3-lengths'!D203</f>
        <v>1.985204231871375</v>
      </c>
      <c r="D21" s="4">
        <f>'Forshammar-Mg2Al-lengths'!D203</f>
        <v>1.9980029477854806</v>
      </c>
      <c r="E21" s="4">
        <f>'Forshammar-Fe2Al-ZMg-lengths'!D203</f>
        <v>2.0340846123491101</v>
      </c>
      <c r="F21" s="4">
        <f>'Forshammar-Fe2Al-ZFe-lengths'!D203</f>
        <v>2.0340846123491101</v>
      </c>
      <c r="G21" s="4">
        <f>'Forshammar-MgFeAl-lengths'!D203</f>
        <v>2.0160437800672955</v>
      </c>
      <c r="H21" s="4">
        <f>'Forshammar-Mg2Ti-lengths (2)'!D203</f>
        <v>2.0664972185602761</v>
      </c>
      <c r="I21" s="4">
        <f>'Forshammar-Mg2Ti-lengths'!D203</f>
        <v>2.0255606296902826</v>
      </c>
      <c r="J21" s="4">
        <f>'Forshammar-Al2Mg-length-foitite'!D203</f>
        <v>1.9743629805706735</v>
      </c>
      <c r="K21" s="4">
        <f>'Forshammar-Al2Mg-lengths-fo (2)'!D203</f>
        <v>1.9083213178739713</v>
      </c>
      <c r="L21" s="4">
        <f>'Forshammar-oxydravit-length (2)'!D203</f>
        <v>2.0372828651318735</v>
      </c>
      <c r="M21" s="4">
        <f>'Forshammar-oxydravit-lengths'!D203</f>
        <v>1.9844430879353663</v>
      </c>
      <c r="N21" s="4">
        <f>'Forshammar-uvit-lengths'!D203</f>
        <v>2.0645665256329493</v>
      </c>
      <c r="O21" s="4">
        <f>'Forshammar-uvit-lengths (2)'!D203</f>
        <v>2.0020603648833686</v>
      </c>
      <c r="P21" s="4">
        <f>(D$2*D21)+(C$2*C21)+(E$2*E21)+(I$2*I21)+(J$2*J21)+(M$2*M21)+(L$2*L21)+(N$2*N21)+(O$2*O21)+(G$2*G21)+(K$2*K21)</f>
        <v>1.9908030360344118</v>
      </c>
      <c r="Q21" s="4">
        <f>P21-B21</f>
        <v>-2.9696396558831495E-4</v>
      </c>
    </row>
    <row r="22" spans="1:17" x14ac:dyDescent="0.35">
      <c r="A22" t="s">
        <v>25</v>
      </c>
      <c r="B22" s="4">
        <v>2.1107999999999998</v>
      </c>
      <c r="C22" s="4">
        <f>'Forshammar-Mg3-lengths'!D204</f>
        <v>2.2020340553565223</v>
      </c>
      <c r="D22" s="4">
        <f>'Forshammar-Mg2Al-lengths'!D204</f>
        <v>2.1372600371427342</v>
      </c>
      <c r="E22" s="4">
        <f>'Forshammar-Fe2Al-ZMg-lengths'!D204</f>
        <v>2.1741691962419449</v>
      </c>
      <c r="F22" s="4">
        <f>'Forshammar-Fe2Al-ZFe-lengths'!D204</f>
        <v>2.1741691962419449</v>
      </c>
      <c r="G22" s="4">
        <f>'Forshammar-MgFeAl-lengths'!D204</f>
        <v>2.1557146166923395</v>
      </c>
      <c r="H22" s="4">
        <f>'Forshammar-Mg2Ti-lengths (2)'!D204</f>
        <v>2.1937031528149062</v>
      </c>
      <c r="I22" s="4">
        <f>'Forshammar-Mg2Ti-lengths'!D204</f>
        <v>2.1165625749457688</v>
      </c>
      <c r="J22" s="4">
        <f>'Forshammar-Al2Mg-length-foitite'!D204</f>
        <v>2.1339142428409748</v>
      </c>
      <c r="K22" s="4">
        <f>'Forshammar-Al2Mg-lengths-fo (2)'!D204</f>
        <v>2.0657944303254272</v>
      </c>
      <c r="L22" s="4">
        <f>'Forshammar-oxydravit-length (2)'!D204</f>
        <v>2.2142031990961972</v>
      </c>
      <c r="M22" s="4">
        <f>'Forshammar-oxydravit-lengths'!D204</f>
        <v>2.0724860189289456</v>
      </c>
      <c r="N22" s="4">
        <f>'Forshammar-uvit-lengths'!D204</f>
        <v>2.139002027872575</v>
      </c>
      <c r="O22" s="4">
        <f>'Forshammar-uvit-lengths (2)'!D204</f>
        <v>2.0834052599956041</v>
      </c>
      <c r="P22" s="4">
        <f>(D$2*D22)+(C$2*C22)+(E$2*E22)+(I$2*I22)+(J$2*J22)+(M$2*M22)+(L$2*L22)+(N$2*N22)+(O$2*O22)+(G$2*G22)+(K$2*K22)</f>
        <v>2.110148726605686</v>
      </c>
      <c r="Q22" s="4">
        <f>P22-B22</f>
        <v>-6.5127339431381159E-4</v>
      </c>
    </row>
    <row r="23" spans="1:17" x14ac:dyDescent="0.35">
      <c r="A23" t="s">
        <v>26</v>
      </c>
      <c r="B23" s="4">
        <v>1.9953000000000001</v>
      </c>
      <c r="C23" s="4">
        <f>'Forshammar-Mg3-lengths'!D205</f>
        <v>2.0815418564775769</v>
      </c>
      <c r="D23" s="4">
        <f>'Forshammar-Mg2Al-lengths'!D205</f>
        <v>2.0171494640613026</v>
      </c>
      <c r="E23" s="4">
        <f>'Forshammar-Fe2Al-ZMg-lengths'!D205</f>
        <v>2.0533333127082707</v>
      </c>
      <c r="F23" s="4">
        <f>'Forshammar-Fe2Al-ZFe-lengths'!D205</f>
        <v>2.0533333127082707</v>
      </c>
      <c r="G23" s="4">
        <f>'Forshammar-MgFeAl-lengths'!D205</f>
        <v>2.0352413883847866</v>
      </c>
      <c r="H23" s="4">
        <f>'Forshammar-Mg2Ti-lengths (2)'!D205</f>
        <v>2.0547631920103355</v>
      </c>
      <c r="I23" s="4">
        <f>'Forshammar-Mg2Ti-lengths'!D205</f>
        <v>1.9904690498789763</v>
      </c>
      <c r="J23" s="4">
        <f>'Forshammar-Al2Mg-length-foitite'!D205</f>
        <v>2.0171494640613026</v>
      </c>
      <c r="K23" s="4">
        <f>'Forshammar-Al2Mg-lengths-fo (2)'!D205</f>
        <v>1.952757071645028</v>
      </c>
      <c r="L23" s="4">
        <f>'Forshammar-oxydravit-length (2)'!D205</f>
        <v>2.0283981847638395</v>
      </c>
      <c r="M23" s="4">
        <f>'Forshammar-oxydravit-lengths'!D205</f>
        <v>1.957121433090329</v>
      </c>
      <c r="N23" s="4">
        <f>'Forshammar-uvit-lengths'!D205</f>
        <v>2.0815418564775769</v>
      </c>
      <c r="O23" s="4">
        <f>'Forshammar-uvit-lengths (2)'!D205</f>
        <v>2.0171494640613026</v>
      </c>
      <c r="P23" s="4">
        <f>(D$2*D23)+(C$2*C23)+(E$2*E23)+(I$2*I23)+(J$2*J23)+(M$2*M23)+(L$2*L23)+(N$2*N23)+(O$2*O23)+(G$2*G23)+(K$2*K23)</f>
        <v>1.9950232704511064</v>
      </c>
      <c r="Q23" s="4">
        <f>P23-B23</f>
        <v>-2.7672954889368384E-4</v>
      </c>
    </row>
    <row r="24" spans="1:17" x14ac:dyDescent="0.35">
      <c r="A24" t="s">
        <v>26</v>
      </c>
      <c r="B24" s="4">
        <v>1.9953000000000001</v>
      </c>
      <c r="C24" s="4">
        <f>'Forshammar-Mg3-lengths'!D206</f>
        <v>2.0815418564775769</v>
      </c>
      <c r="D24" s="4">
        <f>'Forshammar-Mg2Al-lengths'!D206</f>
        <v>2.0171494640613026</v>
      </c>
      <c r="E24" s="4">
        <f>'Forshammar-Fe2Al-ZMg-lengths'!D206</f>
        <v>2.0533333127082707</v>
      </c>
      <c r="F24" s="4">
        <f>'Forshammar-Fe2Al-ZFe-lengths'!D206</f>
        <v>2.0533333127082707</v>
      </c>
      <c r="G24" s="4">
        <f>'Forshammar-MgFeAl-lengths'!D206</f>
        <v>2.0352413883847866</v>
      </c>
      <c r="H24" s="4">
        <f>'Forshammar-Mg2Ti-lengths (2)'!D206</f>
        <v>2.0547631920103355</v>
      </c>
      <c r="I24" s="4">
        <f>'Forshammar-Mg2Ti-lengths'!D206</f>
        <v>1.9904690498789763</v>
      </c>
      <c r="J24" s="4">
        <f>'Forshammar-Al2Mg-length-foitite'!D206</f>
        <v>2.0171494640613026</v>
      </c>
      <c r="K24" s="4">
        <f>'Forshammar-Al2Mg-lengths-fo (2)'!D206</f>
        <v>1.952757071645028</v>
      </c>
      <c r="L24" s="4">
        <f>'Forshammar-oxydravit-length (2)'!D206</f>
        <v>2.0283981847638395</v>
      </c>
      <c r="M24" s="4">
        <f>'Forshammar-oxydravit-lengths'!D206</f>
        <v>1.957121433090329</v>
      </c>
      <c r="N24" s="4">
        <f>'Forshammar-uvit-lengths'!D206</f>
        <v>2.0815418564775769</v>
      </c>
      <c r="O24" s="4">
        <f>'Forshammar-uvit-lengths (2)'!D206</f>
        <v>2.0171494640613026</v>
      </c>
      <c r="P24" s="4">
        <f>(D$2*D24)+(C$2*C24)+(E$2*E24)+(I$2*I24)+(J$2*J24)+(M$2*M24)+(L$2*L24)+(N$2*N24)+(O$2*O24)+(G$2*G24)+(K$2*K24)</f>
        <v>1.9950232704511064</v>
      </c>
      <c r="Q24" s="4">
        <f>P24-B24</f>
        <v>-2.7672954889368384E-4</v>
      </c>
    </row>
    <row r="25" spans="1:17" x14ac:dyDescent="0.35">
      <c r="A25" s="39" t="s">
        <v>162</v>
      </c>
      <c r="B25" s="40">
        <f>AVERAGE(B19:B24)</f>
        <v>2.0121666666666669</v>
      </c>
      <c r="C25" s="40">
        <f>'Forshammar-Mg3-lengths'!D207</f>
        <v>2.0684855126292359</v>
      </c>
      <c r="D25" s="40">
        <f>'Forshammar-Mg2Al-lengths'!D207</f>
        <v>2.0406493558949976</v>
      </c>
      <c r="E25" s="40">
        <f>'Forshammar-Fe2Al-ZMg-lengths'!D207</f>
        <v>2.0769753620278104</v>
      </c>
      <c r="F25" s="40">
        <f>'Forshammar-Fe2Al-ZFe-lengths'!D207</f>
        <v>2.0769753620278104</v>
      </c>
      <c r="G25" s="40">
        <f>'Forshammar-MgFeAl-lengths'!D207</f>
        <v>2.0588123589614042</v>
      </c>
      <c r="H25" s="40">
        <f>'Forshammar-Mg2Ti-lengths (2)'!D207</f>
        <v>2.0724172276073829</v>
      </c>
      <c r="I25" s="40">
        <f>'Forshammar-Mg2Ti-lengths'!D207</f>
        <v>2.0114035586033761</v>
      </c>
      <c r="J25" s="40">
        <f>'Forshammar-Al2Mg-length-foitite'!D207</f>
        <v>2.0390715243918476</v>
      </c>
      <c r="K25" s="40">
        <f>'Forshammar-Al2Mg-lengths-fo (2)'!D207</f>
        <v>1.9746851656682871</v>
      </c>
      <c r="L25" s="40">
        <f>'Forshammar-oxydravit-length (2)'!D207</f>
        <v>2.0400758936931664</v>
      </c>
      <c r="M25" s="40">
        <f>'Forshammar-oxydravit-lengths'!D207</f>
        <v>1.9660901869190059</v>
      </c>
      <c r="N25" s="40">
        <f>'Forshammar-uvit-lengths'!D207</f>
        <v>2.0910869225787518</v>
      </c>
      <c r="O25" s="40">
        <f>'Forshammar-uvit-lengths (2)'!D207</f>
        <v>2.0330260320697722</v>
      </c>
      <c r="P25" s="40">
        <f>(D$2*D25)+(C$2*C25)+(E$2*E25)+(I$2*I25)+(J$2*J25)+(M$2*M25)+(L$2*L25)+(N$2*N25)+(O$2*O25)+(G$2*G25)+(K$2*K25)</f>
        <v>2.0117707058751235</v>
      </c>
      <c r="Q25" s="40">
        <f>P25-B25</f>
        <v>-3.9596079154335939E-4</v>
      </c>
    </row>
    <row r="26" spans="1:17" x14ac:dyDescent="0.35">
      <c r="A26" t="s">
        <v>32</v>
      </c>
      <c r="B26" s="4">
        <v>2.488</v>
      </c>
      <c r="C26" s="4">
        <f>'Forshammar-Mg3-lengths'!D208</f>
        <v>2.5707</v>
      </c>
      <c r="D26" s="4">
        <f>'Forshammar-Mg2Al-lengths'!D208</f>
        <v>2.4995708988051129</v>
      </c>
      <c r="E26" s="4">
        <f>'Forshammar-Fe2Al-ZMg-lengths'!D208</f>
        <v>2.4995708988051129</v>
      </c>
      <c r="F26" s="4">
        <f>'Forshammar-Fe2Al-ZFe-lengths'!D208</f>
        <v>2.4995708988051129</v>
      </c>
      <c r="G26" s="4">
        <f>'Forshammar-MgFeAl-lengths'!D208</f>
        <v>2.4995708988051129</v>
      </c>
      <c r="H26" s="4">
        <f>'Forshammar-Mg2Ti-lengths (2)'!D208</f>
        <v>2.4941962033613865</v>
      </c>
      <c r="I26" s="4">
        <f>'Forshammar-Mg2Ti-lengths'!D208</f>
        <v>2.4941962033613865</v>
      </c>
      <c r="J26" s="4">
        <f>'Forshammar-Al2Mg-length-foitite'!D208</f>
        <v>2.4830999999999999</v>
      </c>
      <c r="K26" s="4">
        <f>'Forshammar-Al2Mg-lengths-fo (2)'!D208</f>
        <v>2.4830999999999999</v>
      </c>
      <c r="L26" s="4">
        <f>'Forshammar-oxydravit-length (2)'!D208</f>
        <v>2.4911009795292229</v>
      </c>
      <c r="M26" s="4">
        <f>'Forshammar-oxydravit-lengths'!D208</f>
        <v>2.4911009795292229</v>
      </c>
      <c r="N26" s="4">
        <f>'Forshammar-uvit-lengths'!D208</f>
        <v>2.4049999999999998</v>
      </c>
      <c r="O26" s="4">
        <f>'Forshammar-uvit-lengths (2)'!D208</f>
        <v>2.4049999999999998</v>
      </c>
      <c r="P26" s="4">
        <f>(D$2*D26)+(C$2*C26)+(E$2*E26)+(I$2*I26)+(J$2*J26)+(M$2*M26)+(L$2*L26)+(N$2*N26)+(O$2*O26)+(G$2*G26)+(K$2*K26)</f>
        <v>2.4877230357435356</v>
      </c>
      <c r="Q26" s="4">
        <f>P26-B26</f>
        <v>-2.7696425646439593E-4</v>
      </c>
    </row>
    <row r="27" spans="1:17" x14ac:dyDescent="0.35">
      <c r="A27" s="6" t="s">
        <v>17</v>
      </c>
      <c r="B27" s="4">
        <v>2.8239999999999998</v>
      </c>
      <c r="C27" s="4">
        <f>'Forshammar-Mg3-lengths'!D209</f>
        <v>2.8243999999999994</v>
      </c>
      <c r="D27" s="4">
        <f>'Forshammar-Mg2Al-lengths'!D209</f>
        <v>2.8213206094936605</v>
      </c>
      <c r="E27" s="4">
        <f>'Forshammar-Fe2Al-ZMg-lengths'!D209</f>
        <v>2.8213206094936605</v>
      </c>
      <c r="F27" s="4">
        <f>'Forshammar-Fe2Al-ZFe-lengths'!D209</f>
        <v>2.8213206094936605</v>
      </c>
      <c r="G27" s="4">
        <f>'Forshammar-MgFeAl-lengths'!D209</f>
        <v>2.8213206094936605</v>
      </c>
      <c r="H27" s="4">
        <f>'Forshammar-Mg2Ti-lengths (2)'!D209</f>
        <v>2.8213206094936605</v>
      </c>
      <c r="I27" s="4">
        <f>'Forshammar-Mg2Ti-lengths'!D209</f>
        <v>2.8213206094936605</v>
      </c>
      <c r="J27" s="4">
        <f>'Forshammar-Al2Mg-length-foitite'!D209</f>
        <v>2.8519000000000001</v>
      </c>
      <c r="K27" s="4">
        <f>'Forshammar-Al2Mg-lengths-fo (2)'!D209</f>
        <v>2.8519000000000001</v>
      </c>
      <c r="L27" s="4">
        <f>'Forshammar-oxydravit-length (2)'!D209</f>
        <v>2.8213206094936605</v>
      </c>
      <c r="M27" s="4">
        <f>'Forshammar-oxydravit-lengths'!D209</f>
        <v>2.8213206094936605</v>
      </c>
      <c r="N27" s="4">
        <f>'Forshammar-uvit-lengths'!D209</f>
        <v>2.7296999999999998</v>
      </c>
      <c r="O27" s="4">
        <f>'Forshammar-uvit-lengths (2)'!D209</f>
        <v>2.7296999999999998</v>
      </c>
      <c r="P27" s="4">
        <f>(D$2*D27)+(C$2*C27)+(E$2*E27)+(I$2*I27)+(J$2*J27)+(M$2*M27)+(L$2*L27)+(N$2*N27)+(O$2*O27)+(G$2*G27)+(K$2*K27)</f>
        <v>2.8245135145951399</v>
      </c>
      <c r="Q27" s="4">
        <f>P27-B27</f>
        <v>5.1351459514004105E-4</v>
      </c>
    </row>
    <row r="28" spans="1:17" x14ac:dyDescent="0.35">
      <c r="A28" s="6" t="s">
        <v>18</v>
      </c>
      <c r="B28" s="4">
        <v>2.7389999999999999</v>
      </c>
      <c r="C28" s="4">
        <f>'Forshammar-Mg3-lengths'!D210</f>
        <v>2.7338</v>
      </c>
      <c r="D28" s="4">
        <f>'Forshammar-Mg2Al-lengths'!D210</f>
        <v>2.7176729983078727</v>
      </c>
      <c r="E28" s="4">
        <f>'Forshammar-Fe2Al-ZMg-lengths'!D210</f>
        <v>2.7176729983078727</v>
      </c>
      <c r="F28" s="4">
        <f>'Forshammar-Fe2Al-ZFe-lengths'!D210</f>
        <v>2.7176729983078727</v>
      </c>
      <c r="G28" s="4">
        <f>'Forshammar-MgFeAl-lengths'!D210</f>
        <v>2.7176729983078727</v>
      </c>
      <c r="H28" s="4">
        <f>'Forshammar-Mg2Ti-lengths (2)'!D210</f>
        <v>2.7176729983078727</v>
      </c>
      <c r="I28" s="4">
        <f>'Forshammar-Mg2Ti-lengths'!D210</f>
        <v>2.7176729983078727</v>
      </c>
      <c r="J28" s="4">
        <f>'Forshammar-Al2Mg-length-foitite'!D210</f>
        <v>2.8247</v>
      </c>
      <c r="K28" s="4">
        <f>'Forshammar-Al2Mg-lengths-fo (2)'!D210</f>
        <v>2.8247</v>
      </c>
      <c r="L28" s="4">
        <f>'Forshammar-oxydravit-length (2)'!D210</f>
        <v>2.7176729983078727</v>
      </c>
      <c r="M28" s="4">
        <f>'Forshammar-oxydravit-lengths'!D210</f>
        <v>2.7176729983078727</v>
      </c>
      <c r="N28" s="4">
        <f>'Forshammar-uvit-lengths'!D210</f>
        <v>2.6214585600067908</v>
      </c>
      <c r="O28" s="4">
        <f>'Forshammar-uvit-lengths (2)'!D210</f>
        <v>2.6214585600067908</v>
      </c>
      <c r="P28" s="4">
        <f>(D$2*D28)+(C$2*C28)+(E$2*E28)+(I$2*I28)+(J$2*J28)+(M$2*M28)+(L$2*L28)+(N$2*N28)+(O$2*O28)+(G$2*G28)+(K$2*K28)</f>
        <v>2.7390063091387358</v>
      </c>
      <c r="Q28" s="4">
        <f>P28-B28</f>
        <v>6.3091387358937823E-6</v>
      </c>
    </row>
    <row r="29" spans="1:17" x14ac:dyDescent="0.35">
      <c r="A29" s="39" t="s">
        <v>158</v>
      </c>
      <c r="B29" s="40">
        <f>AVERAGE(B26:B28)</f>
        <v>2.683666666666666</v>
      </c>
      <c r="C29" s="40">
        <f>'Forshammar-Mg3-lengths'!D211</f>
        <v>2.7096333333333331</v>
      </c>
      <c r="D29" s="40">
        <f>'Forshammar-Mg2Al-lengths'!D211</f>
        <v>2.6795215022022152</v>
      </c>
      <c r="E29" s="40">
        <f>'Forshammar-Fe2Al-ZMg-lengths'!D211</f>
        <v>2.6795215022022152</v>
      </c>
      <c r="F29" s="40">
        <f>'Forshammar-Fe2Al-ZFe-lengths'!D211</f>
        <v>2.6795215022022152</v>
      </c>
      <c r="G29" s="40">
        <f>'Forshammar-MgFeAl-lengths'!D211</f>
        <v>2.6795215022022152</v>
      </c>
      <c r="H29" s="40">
        <f>'Forshammar-Mg2Ti-lengths (2)'!D211</f>
        <v>2.6777299370543068</v>
      </c>
      <c r="I29" s="40">
        <f>'Forshammar-Mg2Ti-lengths'!D211</f>
        <v>2.6777299370543068</v>
      </c>
      <c r="J29" s="40">
        <f>'Forshammar-Al2Mg-length-foitite'!D211</f>
        <v>2.7199000000000004</v>
      </c>
      <c r="K29" s="40">
        <f>'Forshammar-Al2Mg-lengths-fo (2)'!D211</f>
        <v>2.7199000000000004</v>
      </c>
      <c r="L29" s="40">
        <f>'Forshammar-oxydravit-length (2)'!D211</f>
        <v>2.6766981957769187</v>
      </c>
      <c r="M29" s="40">
        <f>'Forshammar-oxydravit-lengths'!D211</f>
        <v>2.6766981957769187</v>
      </c>
      <c r="N29" s="40">
        <f>'Forshammar-uvit-lengths'!D211</f>
        <v>2.5853861866689303</v>
      </c>
      <c r="O29" s="40">
        <f>'Forshammar-uvit-lengths (2)'!D211</f>
        <v>2.5853861866689303</v>
      </c>
      <c r="P29" s="40">
        <f>(D$2*D29)+(C$2*C29)+(E$2*E29)+(I$2*I29)+(J$2*J29)+(M$2*M29)+(L$2*L29)+(N$2*N29)+(O$2*O29)+(G$2*G29)+(K$2*K29)</f>
        <v>2.6837476198258035</v>
      </c>
      <c r="Q29" s="40">
        <f>P29-B29</f>
        <v>8.0953159137475694E-5</v>
      </c>
    </row>
    <row r="30" spans="1:17" x14ac:dyDescent="0.35">
      <c r="P30" t="s">
        <v>203</v>
      </c>
      <c r="Q30" s="4">
        <f>SUM(Q3:Q29)</f>
        <v>1.8914985968396802E-3</v>
      </c>
    </row>
    <row r="31" spans="1:17" x14ac:dyDescent="0.35">
      <c r="P31" t="s">
        <v>173</v>
      </c>
      <c r="Q31" s="4">
        <f>AVERAGE(Q3:Q29)</f>
        <v>7.0055503586654818E-5</v>
      </c>
    </row>
  </sheetData>
  <conditionalFormatting sqref="Q3:Q29 Q31">
    <cfRule type="cellIs" dxfId="1" priority="1" operator="lessThan">
      <formula>-0.001</formula>
    </cfRule>
    <cfRule type="cellIs" dxfId="0" priority="2" operator="greaterThan">
      <formula>0.001</formula>
    </cfRule>
  </conditionalFormatting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639E1-C74A-4DC8-BBFE-2AC019CD906E}">
  <dimension ref="A1:R40"/>
  <sheetViews>
    <sheetView zoomScale="85" zoomScaleNormal="85" workbookViewId="0">
      <selection activeCell="H10" sqref="H10"/>
    </sheetView>
  </sheetViews>
  <sheetFormatPr defaultRowHeight="14.5" x14ac:dyDescent="0.35"/>
  <cols>
    <col min="12" max="15" width="9.36328125" bestFit="1" customWidth="1"/>
  </cols>
  <sheetData>
    <row r="1" spans="1:11" x14ac:dyDescent="0.35">
      <c r="C1" t="s">
        <v>164</v>
      </c>
      <c r="D1" t="s">
        <v>167</v>
      </c>
      <c r="F1" t="s">
        <v>166</v>
      </c>
      <c r="H1" t="s">
        <v>165</v>
      </c>
    </row>
    <row r="2" spans="1:11" x14ac:dyDescent="0.35">
      <c r="A2" t="s">
        <v>6</v>
      </c>
      <c r="B2" s="3">
        <f>'Forshammar-Mg3'!D209</f>
        <v>2.1500870407112984</v>
      </c>
      <c r="C2" s="3">
        <f>'Forshammar-Mg2Al'!D209</f>
        <v>1.9650870407112984</v>
      </c>
      <c r="D2" s="3">
        <f>'Forshammar-oxydravit'!D209</f>
        <v>3.0462006551367535</v>
      </c>
      <c r="E2" s="3">
        <f>'Forshammar-oxydravit (2)'!D209</f>
        <v>3.066200655136754</v>
      </c>
      <c r="F2" s="3">
        <f>'Forshammar-uvit'!D209</f>
        <v>2.0200870407112985</v>
      </c>
      <c r="G2" s="3">
        <f>'Forshammar-uvit (2)'!D209</f>
        <v>3.0062006551367539</v>
      </c>
      <c r="H2" s="3">
        <f>'Forshammar-Al2Mg-foitite'!D209</f>
        <v>2.9962006551367537</v>
      </c>
      <c r="I2" s="3">
        <f>'Forshammar-Al2Mg-foitite (2)'!D209</f>
        <v>2.9962006551367537</v>
      </c>
      <c r="J2" s="3">
        <f>'Forshammar-Mg2Ti'!D209</f>
        <v>3.9701740814225968</v>
      </c>
      <c r="K2" s="3">
        <f>'Forshammar-Mg2Ti (2)'!D209</f>
        <v>3.9701740814225968</v>
      </c>
    </row>
    <row r="3" spans="1:11" x14ac:dyDescent="0.35">
      <c r="A3" t="s">
        <v>7</v>
      </c>
      <c r="B3" s="3">
        <f>'Forshammar-Mg3'!D210</f>
        <v>2.1500870407112984</v>
      </c>
      <c r="C3" s="3">
        <f>'Forshammar-Mg2Al'!D210</f>
        <v>2.9702006551367539</v>
      </c>
      <c r="D3" s="3">
        <f>'Forshammar-oxydravit'!D210</f>
        <v>3.0462006551367535</v>
      </c>
      <c r="E3" s="3">
        <f>'Forshammar-oxydravit (2)'!D210</f>
        <v>1.9900870407112983</v>
      </c>
      <c r="F3" s="3">
        <f>'Forshammar-uvit'!D210</f>
        <v>2.0200870407112985</v>
      </c>
      <c r="G3" s="3">
        <f>'Forshammar-uvit (2)'!D210</f>
        <v>1.9950870407112984</v>
      </c>
      <c r="H3" s="3">
        <f>'Forshammar-Al2Mg-foitite'!D210</f>
        <v>1.9800870407112983</v>
      </c>
      <c r="I3" s="3">
        <f>'Forshammar-Al2Mg-foitite (2)'!D210</f>
        <v>2.9962006551367537</v>
      </c>
      <c r="J3" s="3">
        <f>'Forshammar-Mg2Ti'!D210</f>
        <v>2.9542006551367539</v>
      </c>
      <c r="K3" s="3">
        <f>'Forshammar-Mg2Ti (2)'!D210</f>
        <v>2.0004176938023575</v>
      </c>
    </row>
    <row r="4" spans="1:11" x14ac:dyDescent="0.35">
      <c r="A4" t="s">
        <v>8</v>
      </c>
      <c r="B4" s="3">
        <f>'Forshammar-Mg3'!D211</f>
        <v>2.1500870407112984</v>
      </c>
      <c r="C4" s="3">
        <f>'Forshammar-Mg2Al'!D211</f>
        <v>1.9650870407112984</v>
      </c>
      <c r="D4" s="3">
        <f>'Forshammar-oxydravit'!D211</f>
        <v>2.0500870407112983</v>
      </c>
      <c r="E4" s="3">
        <f>'Forshammar-oxydravit (2)'!D211</f>
        <v>1.9900870407112983</v>
      </c>
      <c r="F4" s="3">
        <f>'Forshammar-uvit'!D211</f>
        <v>2.0200870407112985</v>
      </c>
      <c r="G4" s="3">
        <f>'Forshammar-uvit (2)'!D211</f>
        <v>1.9950870407112984</v>
      </c>
      <c r="H4" s="3">
        <f>'Forshammar-Al2Mg-foitite'!D211</f>
        <v>1.9800870407112983</v>
      </c>
      <c r="I4" s="3">
        <f>'Forshammar-Al2Mg-foitite (2)'!D211</f>
        <v>1.9800870407112983</v>
      </c>
      <c r="J4" s="3">
        <f>'Forshammar-Mg2Ti'!D211</f>
        <v>2.0004176938023575</v>
      </c>
      <c r="K4" s="3">
        <f>'Forshammar-Mg2Ti (2)'!D211</f>
        <v>2.0004176938023575</v>
      </c>
    </row>
    <row r="5" spans="1:11" x14ac:dyDescent="0.35">
      <c r="A5" s="39" t="s">
        <v>162</v>
      </c>
      <c r="B5" s="41">
        <f>SUM(B2:B4)</f>
        <v>6.4502611221338952</v>
      </c>
      <c r="C5" s="41">
        <f t="shared" ref="C5" si="0">SUM(C2:C4)</f>
        <v>6.9003747365593497</v>
      </c>
      <c r="D5" s="41">
        <f t="shared" ref="D5:K5" si="1">SUM(D2:D4)</f>
        <v>8.1424883509848058</v>
      </c>
      <c r="E5" s="41">
        <f t="shared" si="1"/>
        <v>7.0463747365593505</v>
      </c>
      <c r="F5" s="41">
        <f t="shared" si="1"/>
        <v>6.0602611221338956</v>
      </c>
      <c r="G5" s="41">
        <f t="shared" si="1"/>
        <v>6.9963747365593507</v>
      </c>
      <c r="H5" s="41">
        <f t="shared" si="1"/>
        <v>6.9563747365593507</v>
      </c>
      <c r="I5" s="41">
        <f t="shared" si="1"/>
        <v>7.9724883509848059</v>
      </c>
      <c r="J5" s="41">
        <f t="shared" si="1"/>
        <v>8.924792430361709</v>
      </c>
      <c r="K5" s="41">
        <f t="shared" si="1"/>
        <v>7.9710094690273117</v>
      </c>
    </row>
    <row r="6" spans="1:11" x14ac:dyDescent="0.35">
      <c r="A6" t="s">
        <v>9</v>
      </c>
      <c r="B6" s="3">
        <f>'Forshammar-Mg3'!D212</f>
        <v>0.82966835313527698</v>
      </c>
      <c r="C6" s="3">
        <f>'Forshammar-Mg2Al'!D212</f>
        <v>0.91006835313527679</v>
      </c>
      <c r="D6" s="3">
        <f>'Forshammar-oxydravit'!D212</f>
        <v>0.91906835313527679</v>
      </c>
      <c r="E6" s="3">
        <f>'Forshammar-oxydravit (2)'!D212</f>
        <v>0.91906835313527679</v>
      </c>
      <c r="F6" s="3">
        <f>'Forshammar-uvit'!D212</f>
        <v>1.8121527335717353</v>
      </c>
      <c r="G6" s="3">
        <f>'Forshammar-uvit (2)'!D212</f>
        <v>1.8121527335717353</v>
      </c>
      <c r="H6" s="3">
        <f>'Forshammar-Al2Mg-foitite'!D212</f>
        <v>0</v>
      </c>
      <c r="I6" s="3">
        <f>'Forshammar-Al2Mg-foitite (2)'!D212</f>
        <v>0</v>
      </c>
      <c r="J6" s="3">
        <f>'Forshammar-Mg2Ti'!D212</f>
        <v>0.91606835313527679</v>
      </c>
      <c r="K6" s="3">
        <f>'Forshammar-Mg2Ti (2)'!D212</f>
        <v>0.91606835313527679</v>
      </c>
    </row>
    <row r="7" spans="1:11" x14ac:dyDescent="0.35">
      <c r="A7" t="s">
        <v>15</v>
      </c>
      <c r="B7" s="3">
        <f>'Forshammar-Mg3'!G214</f>
        <v>1.0445257765186848</v>
      </c>
      <c r="C7" s="3">
        <f>'Forshammar-Mg2Al'!G214</f>
        <v>1.0447515798588691</v>
      </c>
      <c r="D7" s="3">
        <f>'Forshammar-oxydravit'!G214</f>
        <v>1.8249773831990534</v>
      </c>
      <c r="E7" s="3">
        <f>'Forshammar-oxydravit (2)'!G214</f>
        <v>1.6247515798588692</v>
      </c>
      <c r="F7" s="3">
        <f>'Forshammar-uvit'!G214</f>
        <v>0.95452577651868498</v>
      </c>
      <c r="G7" s="3">
        <f>'Forshammar-uvit (2)'!G214</f>
        <v>1.0447515798588691</v>
      </c>
      <c r="H7" s="3">
        <f>'Forshammar-Al2Mg-foitite'!G214</f>
        <v>0.94475157985886915</v>
      </c>
      <c r="I7" s="3">
        <f>'Forshammar-Al2Mg-foitite (2)'!G214</f>
        <v>1.0549773831990534</v>
      </c>
      <c r="J7" s="3">
        <f>'Forshammar-Mg2Ti'!G214</f>
        <v>1.9032396730775334</v>
      </c>
      <c r="K7" s="3">
        <f>'Forshammar-Mg2Ti (2)'!G214</f>
        <v>1.6333267041164516</v>
      </c>
    </row>
    <row r="8" spans="1:11" x14ac:dyDescent="0.35">
      <c r="A8" t="s">
        <v>10</v>
      </c>
      <c r="B8" s="3">
        <f>'Forshammar-Mg3'!G217</f>
        <v>1.9978242349873341</v>
      </c>
      <c r="C8" s="3">
        <f>'Forshammar-Mg2Al'!G217</f>
        <v>2.0117852515058563</v>
      </c>
      <c r="D8" s="3">
        <f>'Forshammar-oxydravit'!G217</f>
        <v>2.0164129346910453</v>
      </c>
      <c r="E8" s="3">
        <f>'Forshammar-oxydravit (2)'!G217</f>
        <v>1.93011858483919</v>
      </c>
      <c r="F8" s="3">
        <f>'Forshammar-uvit'!G217</f>
        <v>2.0294555273821402</v>
      </c>
      <c r="G8" s="3">
        <f>'Forshammar-uvit (2)'!G217</f>
        <v>2.1490832105673294</v>
      </c>
      <c r="H8" s="3">
        <f>'Forshammar-Al2Mg-foitite'!G217</f>
        <v>1.9131447980067435</v>
      </c>
      <c r="I8" s="3">
        <f>'Forshammar-Al2Mg-foitite (2)'!G217</f>
        <v>2.052772481191933</v>
      </c>
      <c r="J8" s="3">
        <f>'Forshammar-Mg2Ti'!G217</f>
        <v>2.0965002454697514</v>
      </c>
      <c r="K8" s="3">
        <f>'Forshammar-Mg2Ti (2)'!G217</f>
        <v>2.0343981013778047</v>
      </c>
    </row>
    <row r="9" spans="1:11" x14ac:dyDescent="0.35">
      <c r="A9" t="s">
        <v>16</v>
      </c>
      <c r="B9" s="3">
        <f>'Forshammar-Mg3'!G229</f>
        <v>1.1450594250491259</v>
      </c>
      <c r="C9" s="3">
        <f>'Forshammar-Mg2Al'!G229</f>
        <v>1.1191495654004553</v>
      </c>
      <c r="D9" s="3">
        <f>'Forshammar-oxydravit'!G229</f>
        <v>1.1293135569061503</v>
      </c>
      <c r="E9" s="3">
        <f>'Forshammar-oxydravit (2)'!G229</f>
        <v>1.1452234165548212</v>
      </c>
      <c r="F9" s="3">
        <f>'Forshammar-uvit'!G229</f>
        <v>1.1189855738947598</v>
      </c>
      <c r="G9" s="3">
        <f>'Forshammar-uvit (2)'!G229</f>
        <v>1.0939090475794226</v>
      </c>
      <c r="H9" s="3">
        <f>'Forshammar-Al2Mg-foitite'!G229</f>
        <v>1.1710567498881546</v>
      </c>
      <c r="I9" s="3">
        <f>'Forshammar-Al2Mg-foitite (2)'!G229</f>
        <v>1.1459802235728171</v>
      </c>
      <c r="J9" s="3">
        <f>'Forshammar-Mg2Ti'!G229</f>
        <v>1.1383649962149762</v>
      </c>
      <c r="K9" s="3">
        <f>'Forshammar-Mg2Ti (2)'!G229</f>
        <v>1.1625235328724812</v>
      </c>
    </row>
    <row r="10" spans="1:11" x14ac:dyDescent="0.35">
      <c r="A10" t="s">
        <v>11</v>
      </c>
      <c r="B10" s="3">
        <f>'Forshammar-Mg3'!G232</f>
        <v>2.0653765760022296</v>
      </c>
      <c r="C10" s="3">
        <f>'Forshammar-Mg2Al'!G232</f>
        <v>2.0658765760022297</v>
      </c>
      <c r="D10" s="3">
        <f>'Forshammar-oxydravit'!G232</f>
        <v>2.0658765760022297</v>
      </c>
      <c r="E10" s="3">
        <f>'Forshammar-oxydravit (2)'!G232</f>
        <v>2.0658765760022297</v>
      </c>
      <c r="F10" s="3">
        <f>'Forshammar-uvit'!G232</f>
        <v>2.1212199445293543</v>
      </c>
      <c r="G10" s="3">
        <f>'Forshammar-uvit (2)'!G232</f>
        <v>2.1212199445293543</v>
      </c>
      <c r="H10" s="3">
        <f>'Forshammar-Al2Mg-foitite'!G232</f>
        <v>1.9974309573219988</v>
      </c>
      <c r="I10" s="3">
        <f>'Forshammar-Al2Mg-foitite (2)'!G232</f>
        <v>1.9974309573219988</v>
      </c>
      <c r="J10" s="3">
        <f>'Forshammar-Mg2Ti'!G232</f>
        <v>2.0658765760022297</v>
      </c>
      <c r="K10" s="3">
        <f>'Forshammar-Mg2Ti (2)'!G232</f>
        <v>2.0658765760022297</v>
      </c>
    </row>
    <row r="11" spans="1:11" x14ac:dyDescent="0.35">
      <c r="A11" t="s">
        <v>12</v>
      </c>
      <c r="B11" s="3">
        <f>'Forshammar-Mg3'!G235</f>
        <v>2.0037099776977043</v>
      </c>
      <c r="C11" s="3">
        <f>'Forshammar-Mg2Al'!G235</f>
        <v>2.0070099776977042</v>
      </c>
      <c r="D11" s="3">
        <f>'Forshammar-oxydravit'!G235</f>
        <v>2.0070099776977042</v>
      </c>
      <c r="E11" s="3">
        <f>'Forshammar-oxydravit (2)'!G235</f>
        <v>2.0070099776977042</v>
      </c>
      <c r="F11" s="3">
        <f>'Forshammar-uvit'!G235</f>
        <v>2.0837301102545926</v>
      </c>
      <c r="G11" s="3">
        <f>'Forshammar-uvit (2)'!G235</f>
        <v>2.0837301102545926</v>
      </c>
      <c r="H11" s="3">
        <f>'Forshammar-Al2Mg-foitite'!G235</f>
        <v>1.9194065988319553</v>
      </c>
      <c r="I11" s="3">
        <f>'Forshammar-Al2Mg-foitite (2)'!G235</f>
        <v>1.9194065988319553</v>
      </c>
      <c r="J11" s="3">
        <f>'Forshammar-Mg2Ti'!G235</f>
        <v>2.0070099776977042</v>
      </c>
      <c r="K11" s="3">
        <f>'Forshammar-Mg2Ti (2)'!G235</f>
        <v>2.0070099776977042</v>
      </c>
    </row>
    <row r="12" spans="1:11" x14ac:dyDescent="0.35">
      <c r="A12" t="s">
        <v>13</v>
      </c>
      <c r="B12" s="3">
        <f>'Forshammar-Mg3'!G253</f>
        <v>1.9893968651701097</v>
      </c>
      <c r="C12" s="3">
        <f>'Forshammar-Mg2Al'!G253</f>
        <v>1.966912475789456</v>
      </c>
      <c r="D12" s="3">
        <f>'Forshammar-oxydravit'!G253</f>
        <v>1.9899700793150872</v>
      </c>
      <c r="E12" s="3">
        <f>'Forshammar-oxydravit (2)'!G253</f>
        <v>2.0057878020290745</v>
      </c>
      <c r="F12" s="3">
        <f>'Forshammar-uvit'!G253</f>
        <v>1.9471882055971581</v>
      </c>
      <c r="G12" s="3">
        <f>'Forshammar-uvit (2)'!G253</f>
        <v>1.9352559811097423</v>
      </c>
      <c r="H12" s="3">
        <f>'Forshammar-Al2Mg-foitite'!G253</f>
        <v>2.0191211353624063</v>
      </c>
      <c r="I12" s="3">
        <f>'Forshammar-Al2Mg-foitite (2)'!G253</f>
        <v>2.0071889108749907</v>
      </c>
      <c r="J12" s="3">
        <f>'Forshammar-Mg2Ti'!G253</f>
        <v>2.0261945527380298</v>
      </c>
      <c r="K12" s="3">
        <f>'Forshammar-Mg2Ti (2)'!G253</f>
        <v>2.0276000055169972</v>
      </c>
    </row>
    <row r="13" spans="1:11" x14ac:dyDescent="0.35">
      <c r="A13" t="s">
        <v>14</v>
      </c>
      <c r="B13" s="3">
        <f>'Forshammar-Mg3'!G277</f>
        <v>2.0355393159917474</v>
      </c>
      <c r="C13" s="3">
        <f>'Forshammar-Mg2Al'!G277</f>
        <v>1.9937519361492984</v>
      </c>
      <c r="D13" s="3">
        <f>'Forshammar-oxydravit'!G277</f>
        <v>1.9937519361492984</v>
      </c>
      <c r="E13" s="3">
        <f>'Forshammar-oxydravit (2)'!G277</f>
        <v>2.0355393159917474</v>
      </c>
      <c r="F13" s="3">
        <f>'Forshammar-uvit'!G277</f>
        <v>1.9937519361492984</v>
      </c>
      <c r="G13" s="3">
        <f>'Forshammar-uvit (2)'!G277</f>
        <v>1.9509186250806403</v>
      </c>
      <c r="H13" s="3">
        <f>'Forshammar-Al2Mg-foitite'!G277</f>
        <v>2.0505393159917489</v>
      </c>
      <c r="I13" s="3">
        <f>'Forshammar-Al2Mg-foitite (2)'!G277</f>
        <v>2.0077060049230906</v>
      </c>
      <c r="J13" s="3">
        <f>'Forshammar-Mg2Ti'!G277</f>
        <v>1.9927060049230889</v>
      </c>
      <c r="K13" s="3">
        <f>'Forshammar-Mg2Ti (2)'!G277</f>
        <v>2.0355393159917474</v>
      </c>
    </row>
    <row r="14" spans="1:11" x14ac:dyDescent="0.35">
      <c r="A14" t="s">
        <v>31</v>
      </c>
      <c r="B14" s="3">
        <f>'Forshammar-Mg3'!G301</f>
        <v>2.0206648906960751</v>
      </c>
      <c r="C14" s="3">
        <f>'Forshammar-Mg2Al'!G301</f>
        <v>1.9756588624341613</v>
      </c>
      <c r="D14" s="3">
        <f>'Forshammar-oxydravit'!G301</f>
        <v>1.9769088624341613</v>
      </c>
      <c r="E14" s="3">
        <f>'Forshammar-oxydravit (2)'!G301</f>
        <v>2.0206648906960751</v>
      </c>
      <c r="F14" s="3">
        <f>'Forshammar-uvit'!G301</f>
        <v>1.9756588624341613</v>
      </c>
      <c r="G14" s="3">
        <f>'Forshammar-uvit (2)'!G301</f>
        <v>1.9306528341722471</v>
      </c>
      <c r="H14" s="3">
        <f>'Forshammar-Al2Mg-foitite'!G301</f>
        <v>2.0356648906960761</v>
      </c>
      <c r="I14" s="3">
        <f>'Forshammar-Al2Mg-foitite (2)'!G301</f>
        <v>1.9906588624341621</v>
      </c>
      <c r="J14" s="3">
        <f>'Forshammar-Mg2Ti'!G301</f>
        <v>1.9756588624341613</v>
      </c>
      <c r="K14" s="3">
        <f>'Forshammar-Mg2Ti (2)'!G301</f>
        <v>2.0206648906960751</v>
      </c>
    </row>
    <row r="24" spans="4:18" ht="15" thickBot="1" x14ac:dyDescent="0.4"/>
    <row r="25" spans="4:18" x14ac:dyDescent="0.35">
      <c r="E25" s="42"/>
      <c r="F25" s="52" t="s">
        <v>174</v>
      </c>
      <c r="G25" s="52"/>
      <c r="H25" s="52" t="s">
        <v>175</v>
      </c>
      <c r="I25" s="52"/>
      <c r="J25" s="52" t="s">
        <v>172</v>
      </c>
      <c r="K25" s="52"/>
      <c r="L25" s="52" t="s">
        <v>169</v>
      </c>
      <c r="M25" s="52"/>
      <c r="N25" s="52" t="s">
        <v>170</v>
      </c>
      <c r="O25" s="52"/>
    </row>
    <row r="26" spans="4:18" ht="15" thickBot="1" x14ac:dyDescent="0.4">
      <c r="D26" s="5"/>
      <c r="E26" s="43"/>
      <c r="F26" s="44" t="s">
        <v>176</v>
      </c>
      <c r="G26" s="45" t="s">
        <v>171</v>
      </c>
      <c r="H26" s="45" t="s">
        <v>176</v>
      </c>
      <c r="I26" s="45" t="s">
        <v>171</v>
      </c>
      <c r="J26" s="44" t="s">
        <v>176</v>
      </c>
      <c r="K26" s="45" t="s">
        <v>171</v>
      </c>
      <c r="L26" s="44" t="s">
        <v>176</v>
      </c>
      <c r="M26" s="45" t="s">
        <v>171</v>
      </c>
      <c r="N26" s="44" t="s">
        <v>176</v>
      </c>
      <c r="O26" s="45" t="s">
        <v>171</v>
      </c>
    </row>
    <row r="27" spans="4:18" x14ac:dyDescent="0.35">
      <c r="D27" s="5"/>
      <c r="E27" s="46" t="s">
        <v>177</v>
      </c>
      <c r="F27" s="49">
        <v>2.15</v>
      </c>
      <c r="G27" s="49">
        <v>1.97</v>
      </c>
      <c r="H27" s="49">
        <v>3.05</v>
      </c>
      <c r="I27" s="49">
        <v>3.07</v>
      </c>
      <c r="J27" s="49">
        <v>2.02</v>
      </c>
      <c r="K27" s="49">
        <v>3.01</v>
      </c>
      <c r="L27" s="49">
        <v>2.9962006551367537</v>
      </c>
      <c r="M27" s="49">
        <v>2.9962006551367537</v>
      </c>
      <c r="N27" s="49">
        <v>3.9701740814225968</v>
      </c>
      <c r="O27" s="49">
        <v>3.9701740814225968</v>
      </c>
      <c r="Q27" s="49">
        <v>3.9701740814225968</v>
      </c>
      <c r="R27" s="49">
        <v>3.9701740814225968</v>
      </c>
    </row>
    <row r="28" spans="4:18" x14ac:dyDescent="0.35">
      <c r="E28" s="46" t="s">
        <v>178</v>
      </c>
      <c r="F28" s="49">
        <v>2.15</v>
      </c>
      <c r="G28" s="49">
        <v>2.97</v>
      </c>
      <c r="H28" s="49">
        <v>3.05</v>
      </c>
      <c r="I28" s="49">
        <v>1.99</v>
      </c>
      <c r="J28" s="49">
        <v>2.02</v>
      </c>
      <c r="K28" s="49">
        <v>2</v>
      </c>
      <c r="L28" s="49">
        <v>1.9800870407112983</v>
      </c>
      <c r="M28" s="49">
        <v>2.9962006551367537</v>
      </c>
      <c r="N28" s="49">
        <v>2.0004176938023575</v>
      </c>
      <c r="O28" s="49">
        <v>2.9542006551367539</v>
      </c>
      <c r="Q28" s="49">
        <v>2.0004176938023575</v>
      </c>
      <c r="R28" s="49">
        <v>2.9542006551367539</v>
      </c>
    </row>
    <row r="29" spans="4:18" ht="15" thickBot="1" x14ac:dyDescent="0.4">
      <c r="E29" s="43" t="s">
        <v>179</v>
      </c>
      <c r="F29" s="50">
        <v>2.15</v>
      </c>
      <c r="G29" s="50">
        <v>1.97</v>
      </c>
      <c r="H29" s="50">
        <v>2.0499999999999998</v>
      </c>
      <c r="I29" s="50">
        <v>1.99</v>
      </c>
      <c r="J29" s="50">
        <v>2.02</v>
      </c>
      <c r="K29" s="50">
        <v>2</v>
      </c>
      <c r="L29" s="50">
        <v>1.9800870407112983</v>
      </c>
      <c r="M29" s="50">
        <v>1.9800870407112983</v>
      </c>
      <c r="N29" s="50">
        <v>2.0004176938023575</v>
      </c>
      <c r="O29" s="50">
        <v>2.0004176938023575</v>
      </c>
      <c r="Q29" s="50">
        <v>2.0004176938023575</v>
      </c>
      <c r="R29" s="50">
        <v>2.0004176938023575</v>
      </c>
    </row>
    <row r="30" spans="4:18" ht="15" thickBot="1" x14ac:dyDescent="0.4">
      <c r="E30" s="43" t="s">
        <v>180</v>
      </c>
      <c r="F30" s="51">
        <v>6.45</v>
      </c>
      <c r="G30" s="50">
        <v>6.9</v>
      </c>
      <c r="H30" s="50">
        <v>8.14</v>
      </c>
      <c r="I30" s="50">
        <v>7.05</v>
      </c>
      <c r="J30" s="50">
        <v>6.06</v>
      </c>
      <c r="K30" s="50">
        <v>7</v>
      </c>
      <c r="L30" s="50">
        <v>6.9563747365593507</v>
      </c>
      <c r="M30" s="50">
        <v>7.9724883509848059</v>
      </c>
      <c r="N30" s="50">
        <v>7.9710094690273117</v>
      </c>
      <c r="O30" s="50">
        <v>8.924792430361709</v>
      </c>
      <c r="Q30" s="50">
        <v>7.9710094690273117</v>
      </c>
      <c r="R30" s="50">
        <v>8.924792430361709</v>
      </c>
    </row>
    <row r="31" spans="4:18" ht="15" thickBot="1" x14ac:dyDescent="0.4">
      <c r="E31" s="43" t="s">
        <v>181</v>
      </c>
      <c r="F31" s="48">
        <v>6</v>
      </c>
      <c r="G31" s="48">
        <v>7</v>
      </c>
      <c r="H31" s="48">
        <v>8</v>
      </c>
      <c r="I31" s="48">
        <v>7</v>
      </c>
      <c r="J31" s="48">
        <v>6</v>
      </c>
      <c r="K31" s="48">
        <v>7</v>
      </c>
      <c r="L31" s="48">
        <v>7</v>
      </c>
      <c r="M31" s="48">
        <v>8</v>
      </c>
      <c r="N31" s="48">
        <v>8</v>
      </c>
      <c r="O31" s="48">
        <v>9</v>
      </c>
      <c r="Q31" s="48">
        <v>8</v>
      </c>
      <c r="R31" s="48">
        <v>9</v>
      </c>
    </row>
    <row r="32" spans="4:18" ht="15" thickBot="1" x14ac:dyDescent="0.4">
      <c r="E32" s="43" t="s">
        <v>9</v>
      </c>
      <c r="F32" s="45">
        <v>0.83</v>
      </c>
      <c r="G32" s="48">
        <v>0.91</v>
      </c>
      <c r="H32" s="48">
        <v>0.92</v>
      </c>
      <c r="I32" s="48">
        <v>0.92</v>
      </c>
      <c r="J32" s="48">
        <v>1.81</v>
      </c>
      <c r="K32" s="48">
        <v>1.81</v>
      </c>
      <c r="L32" s="48">
        <v>0</v>
      </c>
      <c r="M32" s="48">
        <v>0</v>
      </c>
      <c r="N32" s="50">
        <v>0.91606835313527679</v>
      </c>
      <c r="O32" s="50">
        <v>0.91606835313527679</v>
      </c>
      <c r="Q32" s="50">
        <v>0.91606835313527679</v>
      </c>
      <c r="R32" s="50">
        <v>0.91606835313527679</v>
      </c>
    </row>
    <row r="33" spans="5:18" x14ac:dyDescent="0.35">
      <c r="E33" s="46" t="s">
        <v>182</v>
      </c>
      <c r="F33" s="47">
        <v>1.04</v>
      </c>
      <c r="G33" s="47">
        <v>1.04</v>
      </c>
      <c r="H33" s="47">
        <v>1.82</v>
      </c>
      <c r="I33" s="47">
        <v>1.62</v>
      </c>
      <c r="J33" s="47">
        <v>0.95</v>
      </c>
      <c r="K33" s="47">
        <v>1.04</v>
      </c>
      <c r="L33" s="49">
        <v>0.94475157985886915</v>
      </c>
      <c r="M33" s="49">
        <v>1.0549773831990534</v>
      </c>
      <c r="N33" s="49">
        <v>1.6333267041164516</v>
      </c>
      <c r="O33" s="49">
        <v>1.9032396730775334</v>
      </c>
      <c r="Q33" s="49">
        <v>1.6333267041164516</v>
      </c>
      <c r="R33" s="49">
        <v>1.9032396730775334</v>
      </c>
    </row>
    <row r="34" spans="5:18" x14ac:dyDescent="0.35">
      <c r="E34" s="46" t="s">
        <v>183</v>
      </c>
      <c r="F34" s="47">
        <v>2</v>
      </c>
      <c r="G34" s="47">
        <v>2.0099999999999998</v>
      </c>
      <c r="H34" s="47">
        <v>2.02</v>
      </c>
      <c r="I34" s="47">
        <v>1.93</v>
      </c>
      <c r="J34" s="47">
        <v>2.0299999999999998</v>
      </c>
      <c r="K34" s="47">
        <v>2.15</v>
      </c>
      <c r="L34" s="49">
        <v>1.9131447980067435</v>
      </c>
      <c r="M34" s="49">
        <v>2.052772481191933</v>
      </c>
      <c r="N34" s="49">
        <v>2.0343981013778047</v>
      </c>
      <c r="O34" s="49">
        <v>2.0965002454697514</v>
      </c>
      <c r="Q34" s="49">
        <v>2.0343981013778047</v>
      </c>
      <c r="R34" s="49">
        <v>2.0965002454697514</v>
      </c>
    </row>
    <row r="35" spans="5:18" x14ac:dyDescent="0.35">
      <c r="E35" s="46" t="s">
        <v>184</v>
      </c>
      <c r="F35" s="47">
        <v>1.1499999999999999</v>
      </c>
      <c r="G35" s="47">
        <v>1.1200000000000001</v>
      </c>
      <c r="H35" s="47">
        <v>1.1299999999999999</v>
      </c>
      <c r="I35" s="47">
        <v>1.1499999999999999</v>
      </c>
      <c r="J35" s="47">
        <v>1.1200000000000001</v>
      </c>
      <c r="K35" s="47">
        <v>1.0900000000000001</v>
      </c>
      <c r="L35" s="49">
        <v>1.1710567498881546</v>
      </c>
      <c r="M35" s="49">
        <v>1.1459802235728171</v>
      </c>
      <c r="N35" s="49">
        <v>1.1625235328724812</v>
      </c>
      <c r="O35" s="49">
        <v>1.1383649962149762</v>
      </c>
      <c r="Q35" s="49">
        <v>1.1625235328724812</v>
      </c>
      <c r="R35" s="49">
        <v>1.1383649962149762</v>
      </c>
    </row>
    <row r="36" spans="5:18" x14ac:dyDescent="0.35">
      <c r="E36" s="46" t="s">
        <v>185</v>
      </c>
      <c r="F36" s="47">
        <v>2.0699999999999998</v>
      </c>
      <c r="G36" s="47">
        <v>2.0699999999999998</v>
      </c>
      <c r="H36" s="47">
        <v>2.0699999999999998</v>
      </c>
      <c r="I36" s="47">
        <v>2.0699999999999998</v>
      </c>
      <c r="J36" s="47">
        <v>2.12</v>
      </c>
      <c r="K36" s="47">
        <v>2.12</v>
      </c>
      <c r="L36" s="49">
        <v>1.9974309573219988</v>
      </c>
      <c r="M36" s="49">
        <v>1.9974309573219988</v>
      </c>
      <c r="N36" s="49">
        <v>2.0658765760022297</v>
      </c>
      <c r="O36" s="49">
        <v>2.0658765760022297</v>
      </c>
      <c r="Q36" s="49">
        <v>2.0658765760022297</v>
      </c>
      <c r="R36" s="49">
        <v>2.0658765760022297</v>
      </c>
    </row>
    <row r="37" spans="5:18" x14ac:dyDescent="0.35">
      <c r="E37" s="46" t="s">
        <v>186</v>
      </c>
      <c r="F37" s="47">
        <v>2</v>
      </c>
      <c r="G37" s="47">
        <v>2.0099999999999998</v>
      </c>
      <c r="H37" s="47">
        <v>2.0099999999999998</v>
      </c>
      <c r="I37" s="47">
        <v>2.0099999999999998</v>
      </c>
      <c r="J37" s="47">
        <v>2.08</v>
      </c>
      <c r="K37" s="47">
        <v>2.08</v>
      </c>
      <c r="L37" s="49">
        <v>1.9194065988319553</v>
      </c>
      <c r="M37" s="49">
        <v>1.9194065988319553</v>
      </c>
      <c r="N37" s="49">
        <v>2.0070099776977042</v>
      </c>
      <c r="O37" s="49">
        <v>2.0070099776977042</v>
      </c>
      <c r="Q37" s="49">
        <v>2.0070099776977042</v>
      </c>
      <c r="R37" s="49">
        <v>2.0070099776977042</v>
      </c>
    </row>
    <row r="38" spans="5:18" x14ac:dyDescent="0.35">
      <c r="E38" s="46" t="s">
        <v>187</v>
      </c>
      <c r="F38" s="47">
        <v>1.99</v>
      </c>
      <c r="G38" s="47">
        <v>1.97</v>
      </c>
      <c r="H38" s="47">
        <v>1.99</v>
      </c>
      <c r="I38" s="47">
        <v>2.0099999999999998</v>
      </c>
      <c r="J38" s="47">
        <v>1.95</v>
      </c>
      <c r="K38" s="47">
        <v>1.94</v>
      </c>
      <c r="L38" s="49">
        <v>2.0191211353624063</v>
      </c>
      <c r="M38" s="49">
        <v>2.0071889108749907</v>
      </c>
      <c r="N38" s="49">
        <v>2.0276000055169972</v>
      </c>
      <c r="O38" s="49">
        <v>2.0261945527380298</v>
      </c>
      <c r="Q38" s="49">
        <v>2.0276000055169972</v>
      </c>
      <c r="R38" s="49">
        <v>2.0261945527380298</v>
      </c>
    </row>
    <row r="39" spans="5:18" x14ac:dyDescent="0.35">
      <c r="E39" s="46" t="s">
        <v>188</v>
      </c>
      <c r="F39" s="47">
        <v>2.04</v>
      </c>
      <c r="G39" s="47">
        <v>1.99</v>
      </c>
      <c r="H39" s="47">
        <v>1.99</v>
      </c>
      <c r="I39" s="47">
        <v>2.04</v>
      </c>
      <c r="J39" s="47">
        <v>1.99</v>
      </c>
      <c r="K39" s="47">
        <v>1.95</v>
      </c>
      <c r="L39" s="49">
        <v>2.0505393159917489</v>
      </c>
      <c r="M39" s="49">
        <v>2.0077060049230906</v>
      </c>
      <c r="N39" s="49">
        <v>2.0355393159917474</v>
      </c>
      <c r="O39" s="49">
        <v>1.9927060049230889</v>
      </c>
      <c r="Q39" s="49">
        <v>2.0355393159917474</v>
      </c>
      <c r="R39" s="49">
        <v>1.9927060049230889</v>
      </c>
    </row>
    <row r="40" spans="5:18" ht="15" thickBot="1" x14ac:dyDescent="0.4">
      <c r="E40" s="43" t="s">
        <v>189</v>
      </c>
      <c r="F40" s="48">
        <v>2.02</v>
      </c>
      <c r="G40" s="48">
        <v>1.98</v>
      </c>
      <c r="H40" s="48">
        <v>1.98</v>
      </c>
      <c r="I40" s="48">
        <v>2.02</v>
      </c>
      <c r="J40" s="48">
        <v>1.98</v>
      </c>
      <c r="K40" s="48">
        <v>1.93</v>
      </c>
      <c r="L40" s="50">
        <v>2.0356648906960761</v>
      </c>
      <c r="M40" s="50">
        <v>1.9906588624341621</v>
      </c>
      <c r="N40" s="50">
        <v>2.0206648906960751</v>
      </c>
      <c r="O40" s="50">
        <v>1.9756588624341613</v>
      </c>
      <c r="Q40" s="50">
        <v>2.0206648906960751</v>
      </c>
      <c r="R40" s="50">
        <v>1.9756588624341613</v>
      </c>
    </row>
  </sheetData>
  <mergeCells count="5">
    <mergeCell ref="F25:G25"/>
    <mergeCell ref="H25:I25"/>
    <mergeCell ref="J25:K25"/>
    <mergeCell ref="N25:O25"/>
    <mergeCell ref="L25:M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27</vt:i4>
      </vt:variant>
    </vt:vector>
  </HeadingPairs>
  <TitlesOfParts>
    <vt:vector size="27" baseType="lpstr">
      <vt:lpstr>Forshammar-Mg3</vt:lpstr>
      <vt:lpstr>Forshammar-Mg3-lengths</vt:lpstr>
      <vt:lpstr>Forshammar-Mg2Al</vt:lpstr>
      <vt:lpstr>Forshammar-Mg2Al-lengths</vt:lpstr>
      <vt:lpstr>Forshammar-Fe2Al-ZMg-lengths</vt:lpstr>
      <vt:lpstr>Forshammar-Fe2Al-ZFe-lengths</vt:lpstr>
      <vt:lpstr>Forshammar-MgFeAl-lengths</vt:lpstr>
      <vt:lpstr>Forshammar-Mg2Ti</vt:lpstr>
      <vt:lpstr>Forshammar-Mg2Ti-lengths</vt:lpstr>
      <vt:lpstr>Forshammar-Mg2Ti (2)</vt:lpstr>
      <vt:lpstr>Forshammar-Mg2Ti-lengths (2)</vt:lpstr>
      <vt:lpstr>Forshammar-Al2Mg</vt:lpstr>
      <vt:lpstr>Forshammar-Al2Mg-lengths</vt:lpstr>
      <vt:lpstr>Forshammar-Al2Mg-foitite</vt:lpstr>
      <vt:lpstr>Forshammar-Al2Mg-length-foitite</vt:lpstr>
      <vt:lpstr>Forshammar-Al2Mg-foitite (2)</vt:lpstr>
      <vt:lpstr>Forshammar-Al2Mg-lengths-fo (2)</vt:lpstr>
      <vt:lpstr>Forshammar-oxydravit</vt:lpstr>
      <vt:lpstr>Forshammar-oxydravit-lengths</vt:lpstr>
      <vt:lpstr>Forshammar-oxydravit (2)</vt:lpstr>
      <vt:lpstr>Forshammar-oxydravit-length (2)</vt:lpstr>
      <vt:lpstr>Forshammar-uvit</vt:lpstr>
      <vt:lpstr>Forshammar-uvit-lengths</vt:lpstr>
      <vt:lpstr>Forshammar-uvit (2)</vt:lpstr>
      <vt:lpstr>Forshammar-uvit-lengths (2)</vt:lpstr>
      <vt:lpstr>Final-lengths</vt:lpstr>
      <vt:lpstr>Final-valence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Bačík Peter</dc:creator>
  <cp:lastModifiedBy>Bačík Peter</cp:lastModifiedBy>
  <dcterms:created xsi:type="dcterms:W3CDTF">2024-01-09T17:26:38Z</dcterms:created>
  <dcterms:modified xsi:type="dcterms:W3CDTF">2025-01-28T14:12:20Z</dcterms:modified>
</cp:coreProperties>
</file>